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zhu/Box Sync/Courses/5765.17s/Excel/"/>
    </mc:Choice>
  </mc:AlternateContent>
  <bookViews>
    <workbookView xWindow="-25140" yWindow="4360" windowWidth="25600" windowHeight="15960" tabRatio="500"/>
  </bookViews>
  <sheets>
    <sheet name="工作表1" sheetId="1" r:id="rId1"/>
  </sheets>
  <definedNames>
    <definedName name="d_1">工作表1!$E$53</definedName>
    <definedName name="d_2">工作表1!$E$54</definedName>
    <definedName name="dfact">工作表1!$D$14</definedName>
    <definedName name="dt">工作表1!$D$11</definedName>
    <definedName name="K">工作表1!$F$17</definedName>
    <definedName name="p">工作表1!$D$15</definedName>
    <definedName name="rate">工作表1!$F$13</definedName>
    <definedName name="rf">工作表1!$D$7</definedName>
    <definedName name="S">工作表1!$D$5</definedName>
    <definedName name="S0">工作表1!$D$5</definedName>
    <definedName name="sigma">工作表1!$D$8</definedName>
    <definedName name="strike">工作表1!$D$6</definedName>
    <definedName name="T">工作表1!$D$10</definedName>
    <definedName name="ufact">工作表1!$D$13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E53" i="1"/>
  <c r="E54" i="1"/>
  <c r="I48" i="1"/>
  <c r="I49" i="1"/>
  <c r="E49" i="1"/>
  <c r="E52" i="1"/>
  <c r="E51" i="1"/>
  <c r="E48" i="1"/>
  <c r="Y33" i="1"/>
  <c r="Y34" i="1"/>
  <c r="X33" i="1"/>
  <c r="Y32" i="1"/>
  <c r="X32" i="1"/>
  <c r="Y31" i="1"/>
  <c r="X31" i="1"/>
  <c r="Y30" i="1"/>
  <c r="X30" i="1"/>
  <c r="Y29" i="1"/>
  <c r="X29" i="1"/>
  <c r="J30" i="1"/>
  <c r="J31" i="1"/>
  <c r="I37" i="1"/>
  <c r="J32" i="1"/>
  <c r="I38" i="1"/>
  <c r="J33" i="1"/>
  <c r="I39" i="1"/>
  <c r="J34" i="1"/>
  <c r="I40" i="1"/>
  <c r="J29" i="1"/>
  <c r="I36" i="1"/>
  <c r="R33" i="1"/>
  <c r="R34" i="1"/>
  <c r="Q33" i="1"/>
  <c r="R32" i="1"/>
  <c r="Q32" i="1"/>
  <c r="R31" i="1"/>
  <c r="Q31" i="1"/>
  <c r="R30" i="1"/>
  <c r="Q30" i="1"/>
  <c r="R29" i="1"/>
  <c r="Q29" i="1"/>
  <c r="E20" i="1"/>
  <c r="D13" i="1"/>
  <c r="F20" i="1"/>
  <c r="D14" i="1"/>
  <c r="G21" i="1"/>
  <c r="H22" i="1"/>
  <c r="I23" i="1"/>
  <c r="J24" i="1"/>
  <c r="F21" i="1"/>
  <c r="G22" i="1"/>
  <c r="H23" i="1"/>
  <c r="I24" i="1"/>
  <c r="J25" i="1"/>
  <c r="I33" i="1"/>
  <c r="G20" i="1"/>
  <c r="H21" i="1"/>
  <c r="I22" i="1"/>
  <c r="J23" i="1"/>
  <c r="I32" i="1"/>
  <c r="H20" i="1"/>
  <c r="I21" i="1"/>
  <c r="J22" i="1"/>
  <c r="I31" i="1"/>
  <c r="I20" i="1"/>
  <c r="J21" i="1"/>
  <c r="I30" i="1"/>
  <c r="J20" i="1"/>
  <c r="I29" i="1"/>
  <c r="D11" i="1"/>
  <c r="H37" i="1"/>
  <c r="H30" i="1"/>
  <c r="H31" i="1"/>
  <c r="G37" i="1"/>
  <c r="G30" i="1"/>
  <c r="H32" i="1"/>
  <c r="G31" i="1"/>
  <c r="F37" i="1"/>
  <c r="H29" i="1"/>
  <c r="G29" i="1"/>
  <c r="F29" i="1"/>
  <c r="F30" i="1"/>
  <c r="E36" i="1"/>
  <c r="E29" i="1"/>
  <c r="W29" i="1"/>
  <c r="W30" i="1"/>
  <c r="V29" i="1"/>
  <c r="W31" i="1"/>
  <c r="V30" i="1"/>
  <c r="U29" i="1"/>
  <c r="W32" i="1"/>
  <c r="V31" i="1"/>
  <c r="U30" i="1"/>
  <c r="T29" i="1"/>
  <c r="P32" i="1"/>
  <c r="P31" i="1"/>
  <c r="O31" i="1"/>
  <c r="P30" i="1"/>
  <c r="O30" i="1"/>
  <c r="N30" i="1"/>
  <c r="P29" i="1"/>
  <c r="O29" i="1"/>
  <c r="N29" i="1"/>
  <c r="M29" i="1"/>
  <c r="H36" i="1"/>
  <c r="G36" i="1"/>
  <c r="F36" i="1"/>
  <c r="H39" i="1"/>
  <c r="H38" i="1"/>
  <c r="G38" i="1"/>
</calcChain>
</file>

<file path=xl/sharedStrings.xml><?xml version="1.0" encoding="utf-8"?>
<sst xmlns="http://schemas.openxmlformats.org/spreadsheetml/2006/main" count="34" uniqueCount="33">
  <si>
    <t>sigma=</t>
    <phoneticPr fontId="1" type="noConversion"/>
  </si>
  <si>
    <t>r=</t>
    <phoneticPr fontId="1" type="noConversion"/>
  </si>
  <si>
    <t>S0=</t>
    <phoneticPr fontId="1" type="noConversion"/>
  </si>
  <si>
    <t>N=</t>
    <phoneticPr fontId="1" type="noConversion"/>
  </si>
  <si>
    <t>T=</t>
    <phoneticPr fontId="1" type="noConversion"/>
  </si>
  <si>
    <t>dt=</t>
    <phoneticPr fontId="1" type="noConversion"/>
  </si>
  <si>
    <t>u=</t>
    <phoneticPr fontId="1" type="noConversion"/>
  </si>
  <si>
    <t>d=</t>
    <phoneticPr fontId="1" type="noConversion"/>
  </si>
  <si>
    <t>t=0</t>
    <phoneticPr fontId="1" type="noConversion"/>
  </si>
  <si>
    <t>S prices</t>
    <phoneticPr fontId="1" type="noConversion"/>
  </si>
  <si>
    <t>C prices</t>
    <phoneticPr fontId="1" type="noConversion"/>
  </si>
  <si>
    <t>K=</t>
    <phoneticPr fontId="1" type="noConversion"/>
  </si>
  <si>
    <t>p=</t>
    <phoneticPr fontId="1" type="noConversion"/>
  </si>
  <si>
    <t>delta</t>
    <phoneticPr fontId="1" type="noConversion"/>
  </si>
  <si>
    <t>P prices</t>
    <phoneticPr fontId="1" type="noConversion"/>
  </si>
  <si>
    <t>(European)</t>
    <phoneticPr fontId="1" type="noConversion"/>
  </si>
  <si>
    <t>(American)</t>
    <phoneticPr fontId="1" type="noConversion"/>
  </si>
  <si>
    <t>t=0.1</t>
  </si>
  <si>
    <t>t=0.2</t>
  </si>
  <si>
    <t>t=0.4</t>
  </si>
  <si>
    <t>t=0.3</t>
  </si>
  <si>
    <t>t=0.5</t>
  </si>
  <si>
    <t>(European)</t>
  </si>
  <si>
    <t>Black-Scholes formula:</t>
  </si>
  <si>
    <t>riskless interest rate</t>
  </si>
  <si>
    <t>call price</t>
  </si>
  <si>
    <t>Time to expiration</t>
  </si>
  <si>
    <t>put price</t>
  </si>
  <si>
    <t>Current stock price</t>
  </si>
  <si>
    <t>Volatility</t>
  </si>
  <si>
    <t>Strike</t>
  </si>
  <si>
    <t>d1=</t>
  </si>
  <si>
    <t>d2=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</si>
</sst>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4"/>
      <color indexed="61"/>
      <name val="Verdana"/>
    </font>
    <font>
      <b/>
      <sz val="10"/>
      <name val="Verdana"/>
    </font>
    <font>
      <b/>
      <sz val="10"/>
      <color indexed="10"/>
      <name val="Verdana"/>
    </font>
    <font>
      <b/>
      <sz val="10"/>
      <color indexed="57"/>
      <name val="Verdan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0" fontId="0" fillId="0" borderId="0" xfId="0" applyNumberFormat="1"/>
    <xf numFmtId="0" fontId="0" fillId="0" borderId="1" xfId="0" applyBorder="1"/>
    <xf numFmtId="0" fontId="2" fillId="0" borderId="0" xfId="0" applyFont="1"/>
    <xf numFmtId="0" fontId="3" fillId="0" borderId="2" xfId="0" applyFont="1" applyBorder="1"/>
    <xf numFmtId="10" fontId="4" fillId="0" borderId="3" xfId="0" applyNumberFormat="1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10" fontId="4" fillId="0" borderId="5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Y55"/>
  <sheetViews>
    <sheetView tabSelected="1" workbookViewId="0">
      <selection activeCell="D15" sqref="D15"/>
    </sheetView>
  </sheetViews>
  <sheetFormatPr baseColWidth="10" defaultRowHeight="16" x14ac:dyDescent="0.2"/>
  <cols>
    <col min="3" max="3" width="18.6640625" customWidth="1"/>
  </cols>
  <sheetData>
    <row r="5" spans="3:4" x14ac:dyDescent="0.2">
      <c r="C5" t="s">
        <v>2</v>
      </c>
      <c r="D5">
        <v>50</v>
      </c>
    </row>
    <row r="6" spans="3:4" x14ac:dyDescent="0.2">
      <c r="C6" t="s">
        <v>11</v>
      </c>
      <c r="D6">
        <v>50</v>
      </c>
    </row>
    <row r="7" spans="3:4" x14ac:dyDescent="0.2">
      <c r="C7" t="s">
        <v>1</v>
      </c>
      <c r="D7" s="1">
        <v>0.02</v>
      </c>
    </row>
    <row r="8" spans="3:4" x14ac:dyDescent="0.2">
      <c r="C8" t="s">
        <v>0</v>
      </c>
      <c r="D8" s="1">
        <v>0.25</v>
      </c>
    </row>
    <row r="9" spans="3:4" x14ac:dyDescent="0.2">
      <c r="C9" t="s">
        <v>3</v>
      </c>
      <c r="D9">
        <v>5</v>
      </c>
    </row>
    <row r="10" spans="3:4" x14ac:dyDescent="0.2">
      <c r="C10" t="s">
        <v>4</v>
      </c>
      <c r="D10">
        <v>0.5</v>
      </c>
    </row>
    <row r="11" spans="3:4" x14ac:dyDescent="0.2">
      <c r="C11" t="s">
        <v>5</v>
      </c>
      <c r="D11">
        <f>D10/D9</f>
        <v>0.1</v>
      </c>
    </row>
    <row r="13" spans="3:4" x14ac:dyDescent="0.2">
      <c r="C13" t="s">
        <v>6</v>
      </c>
      <c r="D13">
        <f>EXP(sigma*SQRT(dt))</f>
        <v>1.0822659461667432</v>
      </c>
    </row>
    <row r="14" spans="3:4" x14ac:dyDescent="0.2">
      <c r="C14" t="s">
        <v>7</v>
      </c>
      <c r="D14">
        <f>1/D13</f>
        <v>0.92398730971983423</v>
      </c>
    </row>
    <row r="15" spans="3:4" x14ac:dyDescent="0.2">
      <c r="C15" t="s">
        <v>12</v>
      </c>
      <c r="D15">
        <f>0.5+0.5*(rf/sigma-0.5*sigma)*SQRT(dt)</f>
        <v>0.49288487526462116</v>
      </c>
    </row>
    <row r="19" spans="4:25" x14ac:dyDescent="0.2">
      <c r="E19" t="s">
        <v>8</v>
      </c>
      <c r="F19" t="s">
        <v>17</v>
      </c>
      <c r="G19" t="s">
        <v>18</v>
      </c>
      <c r="H19" t="s">
        <v>20</v>
      </c>
      <c r="I19" t="s">
        <v>19</v>
      </c>
      <c r="J19" t="s">
        <v>21</v>
      </c>
    </row>
    <row r="20" spans="4:25" x14ac:dyDescent="0.2">
      <c r="D20" t="s">
        <v>9</v>
      </c>
      <c r="E20">
        <f>S0</f>
        <v>50</v>
      </c>
      <c r="F20">
        <f>E20*ufact</f>
        <v>54.11329730833716</v>
      </c>
      <c r="G20">
        <f>F20*ufact</f>
        <v>58.564978911609792</v>
      </c>
      <c r="H20">
        <f>G20*ufact</f>
        <v>63.382882314008732</v>
      </c>
      <c r="I20">
        <f>H20*ufact</f>
        <v>68.597135098346001</v>
      </c>
      <c r="J20">
        <f>I20*ufact</f>
        <v>74.240343321539342</v>
      </c>
    </row>
    <row r="21" spans="4:25" x14ac:dyDescent="0.2">
      <c r="F21">
        <f>E20*dfact</f>
        <v>46.199365485991713</v>
      </c>
      <c r="G21">
        <f>F20*dfact</f>
        <v>50</v>
      </c>
      <c r="H21">
        <f>G20*dfact</f>
        <v>54.11329730833716</v>
      </c>
      <c r="I21">
        <f>H20*dfact</f>
        <v>58.564978911609792</v>
      </c>
      <c r="J21">
        <f>I20*dfact</f>
        <v>63.382882314008739</v>
      </c>
    </row>
    <row r="22" spans="4:25" x14ac:dyDescent="0.2">
      <c r="G22">
        <f>F21*dfact</f>
        <v>42.687627426164845</v>
      </c>
      <c r="H22">
        <f>G21*dfact</f>
        <v>46.199365485991713</v>
      </c>
      <c r="I22">
        <f>H21*dfact</f>
        <v>50</v>
      </c>
      <c r="J22">
        <f>I21*dfact</f>
        <v>54.11329730833716</v>
      </c>
    </row>
    <row r="23" spans="4:25" x14ac:dyDescent="0.2">
      <c r="H23">
        <f>G22*dfact</f>
        <v>39.442826023824665</v>
      </c>
      <c r="I23">
        <f>H22*dfact</f>
        <v>42.687627426164845</v>
      </c>
      <c r="J23">
        <f>I22*dfact</f>
        <v>46.199365485991713</v>
      </c>
    </row>
    <row r="24" spans="4:25" x14ac:dyDescent="0.2">
      <c r="I24">
        <f>H23*dfact</f>
        <v>36.444670705501217</v>
      </c>
      <c r="J24">
        <f>I23*dfact</f>
        <v>39.442826023824665</v>
      </c>
    </row>
    <row r="25" spans="4:25" x14ac:dyDescent="0.2">
      <c r="J25">
        <f>I24*dfact</f>
        <v>33.674413238801321</v>
      </c>
    </row>
    <row r="28" spans="4:25" ht="17" thickBot="1" x14ac:dyDescent="0.25"/>
    <row r="29" spans="4:25" ht="17" thickBot="1" x14ac:dyDescent="0.25">
      <c r="D29" t="s">
        <v>10</v>
      </c>
      <c r="E29" s="2">
        <f>(p*F29+(1-p)*F30)*EXP(-rf*dt)</f>
        <v>3.9348444472736119</v>
      </c>
      <c r="F29">
        <f>(p*G29+(1-p)*G30)*EXP(-rf*dt)</f>
        <v>6.1734036620485888</v>
      </c>
      <c r="G29">
        <f>(p*H29+(1-p)*H30)*EXP(-rf*dt)</f>
        <v>9.3564954767959758</v>
      </c>
      <c r="H29">
        <f>(p*I29+(1-p)*I30)*EXP(-rf*dt)</f>
        <v>13.582287305215416</v>
      </c>
      <c r="I29">
        <f>(p*J29+(1-p)*J30)*EXP(-rf*dt)</f>
        <v>18.69692935089375</v>
      </c>
      <c r="J29">
        <f>MAX(J20-strike,0)</f>
        <v>24.240343321539342</v>
      </c>
      <c r="L29" t="s">
        <v>14</v>
      </c>
      <c r="M29" s="2">
        <f>(p*N29+(1-p)*N30)*EXP(-rf*dt)</f>
        <v>3.437721769492855</v>
      </c>
      <c r="N29">
        <f>(p*O29+(1-p)*O30)*EXP(-rf*dt)</f>
        <v>1.6620359833174301</v>
      </c>
      <c r="O29">
        <f>(p*P29+(1-p)*P30)*EXP(-rf*dt)</f>
        <v>0.49268578460063284</v>
      </c>
      <c r="P29">
        <f>(p*Q29+(1-p)*Q30)*EXP(-rf*dt)</f>
        <v>0</v>
      </c>
      <c r="Q29">
        <f>(p*R29+(1-p)*R30)*EXP(-rf*dt)</f>
        <v>0</v>
      </c>
      <c r="R29">
        <f>MAX(strike-J20,0)</f>
        <v>0</v>
      </c>
      <c r="S29" t="s">
        <v>14</v>
      </c>
      <c r="T29" s="2">
        <f>MAX((p*U29+(1-p)*U30)*EXP(-rf*dt),strike-E20)</f>
        <v>3.4826788719990622</v>
      </c>
      <c r="U29">
        <f>MAX((p*V29+(1-p)*V30)*EXP(-rf*dt),strike-F20)</f>
        <v>1.674977743538022</v>
      </c>
      <c r="V29">
        <f>MAX((p*W29+(1-p)*W30)*EXP(-rf*dt),strike-G20)</f>
        <v>0.49268578460063284</v>
      </c>
      <c r="W29">
        <f>MAX((p*X29+(1-p)*X30)*EXP(-rf*dt),strike-H20)</f>
        <v>0</v>
      </c>
      <c r="X29">
        <f>MAX((p*Y29+(1-p)*Y30)*EXP(-rf*dt),strike-I20)</f>
        <v>0</v>
      </c>
      <c r="Y29">
        <f>MAX(strike-J20,0)</f>
        <v>0</v>
      </c>
    </row>
    <row r="30" spans="4:25" x14ac:dyDescent="0.2">
      <c r="D30" t="s">
        <v>22</v>
      </c>
      <c r="F30">
        <f>(p*G30+(1-p)*G31)*EXP(-rf*dt)</f>
        <v>1.7746359224619241</v>
      </c>
      <c r="G30">
        <f t="shared" ref="G30:I31" si="0">(p*H30+(1-p)*H31)*EXP(-rf*dt)</f>
        <v>3.1040046759444229</v>
      </c>
      <c r="H30">
        <f t="shared" si="0"/>
        <v>5.2862221579007072</v>
      </c>
      <c r="I30">
        <f t="shared" si="0"/>
        <v>8.6647886391978926</v>
      </c>
      <c r="J30">
        <f t="shared" ref="J30:J33" si="1">MAX(J21-strike,0)</f>
        <v>13.382882314008739</v>
      </c>
      <c r="L30" t="s">
        <v>15</v>
      </c>
      <c r="N30">
        <f>(p*O30+(1-p)*O31)*EXP(-rf*dt)</f>
        <v>5.1771512358432643</v>
      </c>
      <c r="O30">
        <f t="shared" ref="O30:Q30" si="2">(p*P30+(1-p)*P31)*EXP(-rf*dt)</f>
        <v>2.8051342598546056</v>
      </c>
      <c r="P30">
        <f t="shared" si="2"/>
        <v>0.9734912608971239</v>
      </c>
      <c r="Q30">
        <f t="shared" si="2"/>
        <v>0</v>
      </c>
      <c r="R30">
        <f>MAX(strike-J21,0)</f>
        <v>0</v>
      </c>
      <c r="S30" t="s">
        <v>16</v>
      </c>
      <c r="U30">
        <f>MAX((p*V30+(1-p)*V31)*EXP(-rf*dt),strike-F21)</f>
        <v>5.2534027750446324</v>
      </c>
      <c r="V30">
        <f t="shared" ref="V30:V31" si="3">MAX((p*W30+(1-p)*W31)*EXP(-rf*dt),strike-G21)</f>
        <v>2.830705711008985</v>
      </c>
      <c r="W30">
        <f t="shared" ref="W30:X33" si="4">MAX((p*X30+(1-p)*X31)*EXP(-rf*dt),strike-H21)</f>
        <v>0.9734912608971239</v>
      </c>
      <c r="X30">
        <f t="shared" si="4"/>
        <v>0</v>
      </c>
      <c r="Y30">
        <f>MAX(strike-J21,0)</f>
        <v>0</v>
      </c>
    </row>
    <row r="31" spans="4:25" x14ac:dyDescent="0.2">
      <c r="G31">
        <f t="shared" si="0"/>
        <v>0.48957677717055315</v>
      </c>
      <c r="H31">
        <f t="shared" si="0"/>
        <v>0.99527685905998398</v>
      </c>
      <c r="I31">
        <f t="shared" si="0"/>
        <v>2.0233313187468074</v>
      </c>
      <c r="J31">
        <f t="shared" si="1"/>
        <v>4.1132973083371596</v>
      </c>
      <c r="O31">
        <f t="shared" ref="O31:Q33" si="5">(p*P31+(1-p)*P32)*EXP(-rf*dt)</f>
        <v>7.5030450960031123</v>
      </c>
      <c r="P31">
        <f t="shared" si="5"/>
        <v>4.5964533692477136</v>
      </c>
      <c r="Q31">
        <f t="shared" si="5"/>
        <v>1.9235083793035723</v>
      </c>
      <c r="R31">
        <f>MAX(strike-J22,0)</f>
        <v>0</v>
      </c>
      <c r="V31">
        <f t="shared" si="3"/>
        <v>7.628855607778517</v>
      </c>
      <c r="W31">
        <f t="shared" si="4"/>
        <v>4.646979658021043</v>
      </c>
      <c r="X31">
        <f t="shared" si="4"/>
        <v>1.9235083793035723</v>
      </c>
      <c r="Y31">
        <f>MAX(strike-J22,0)</f>
        <v>0</v>
      </c>
    </row>
    <row r="32" spans="4:25" x14ac:dyDescent="0.2">
      <c r="H32">
        <f t="shared" ref="H32:I33" si="6">(p*I32+(1-p)*I33)*EXP(-rf*dt)</f>
        <v>0</v>
      </c>
      <c r="I32">
        <f t="shared" si="6"/>
        <v>0</v>
      </c>
      <c r="J32">
        <f t="shared" si="1"/>
        <v>0</v>
      </c>
      <c r="P32">
        <f t="shared" si="5"/>
        <v>10.35769512785471</v>
      </c>
      <c r="Q32">
        <f t="shared" si="5"/>
        <v>7.2125383547369291</v>
      </c>
      <c r="R32">
        <f>MAX(strike-J23,0)</f>
        <v>3.8006345140082871</v>
      </c>
      <c r="W32">
        <f t="shared" si="4"/>
        <v>10.557173976175335</v>
      </c>
      <c r="X32">
        <f t="shared" si="4"/>
        <v>7.3123725738351553</v>
      </c>
      <c r="Y32">
        <f>MAX(strike-J23,0)</f>
        <v>3.8006345140082871</v>
      </c>
    </row>
    <row r="33" spans="4:25" x14ac:dyDescent="0.2">
      <c r="I33">
        <f t="shared" si="6"/>
        <v>0</v>
      </c>
      <c r="J33">
        <f t="shared" si="1"/>
        <v>0</v>
      </c>
      <c r="Q33">
        <f t="shared" si="5"/>
        <v>13.455485445366358</v>
      </c>
      <c r="R33">
        <f>MAX(strike-J24,0)</f>
        <v>10.557173976175335</v>
      </c>
      <c r="X33">
        <f t="shared" si="4"/>
        <v>13.555329294498783</v>
      </c>
      <c r="Y33">
        <f>MAX(strike-J24,0)</f>
        <v>10.557173976175335</v>
      </c>
    </row>
    <row r="34" spans="4:25" x14ac:dyDescent="0.2">
      <c r="J34">
        <f>MAX(J25-strike,0)</f>
        <v>0</v>
      </c>
      <c r="R34">
        <f>MAX(strike-J25,0)</f>
        <v>16.325586761198679</v>
      </c>
      <c r="Y34">
        <f>MAX(strike-J25,0)</f>
        <v>16.325586761198679</v>
      </c>
    </row>
    <row r="36" spans="4:25" x14ac:dyDescent="0.2">
      <c r="D36" t="s">
        <v>13</v>
      </c>
      <c r="E36">
        <f>(F29-F30)/(F20-F21)</f>
        <v>0.55582583200508362</v>
      </c>
      <c r="F36">
        <f t="shared" ref="F36:I40" si="7">(G29-G30)/(G20-G21)</f>
        <v>0.7300065610641876</v>
      </c>
      <c r="G36">
        <f t="shared" si="7"/>
        <v>0.89497697493887629</v>
      </c>
      <c r="H36">
        <f t="shared" si="7"/>
        <v>0.99999845745619753</v>
      </c>
      <c r="I36">
        <f t="shared" si="7"/>
        <v>1</v>
      </c>
    </row>
    <row r="37" spans="4:25" x14ac:dyDescent="0.2">
      <c r="F37">
        <f t="shared" si="7"/>
        <v>0.35753483187231366</v>
      </c>
      <c r="G37">
        <f t="shared" si="7"/>
        <v>0.54220144868129772</v>
      </c>
      <c r="H37">
        <f t="shared" si="7"/>
        <v>0.77542016028184479</v>
      </c>
      <c r="I37">
        <f t="shared" si="7"/>
        <v>1</v>
      </c>
    </row>
    <row r="38" spans="4:25" x14ac:dyDescent="0.2">
      <c r="G38">
        <f t="shared" si="7"/>
        <v>0.14730571243356069</v>
      </c>
      <c r="H38">
        <f t="shared" si="7"/>
        <v>0.2766997029099163</v>
      </c>
      <c r="I38">
        <f t="shared" si="7"/>
        <v>0.51975394793306473</v>
      </c>
    </row>
    <row r="39" spans="4:25" x14ac:dyDescent="0.2">
      <c r="H39">
        <f t="shared" si="7"/>
        <v>0</v>
      </c>
      <c r="I39">
        <f t="shared" si="7"/>
        <v>0</v>
      </c>
    </row>
    <row r="40" spans="4:25" x14ac:dyDescent="0.2">
      <c r="I40">
        <f t="shared" si="7"/>
        <v>0</v>
      </c>
    </row>
    <row r="45" spans="4:25" ht="18" x14ac:dyDescent="0.2">
      <c r="D45" s="3" t="s">
        <v>23</v>
      </c>
    </row>
    <row r="47" spans="4:25" ht="17" thickBot="1" x14ac:dyDescent="0.25"/>
    <row r="48" spans="4:25" ht="17" thickTop="1" x14ac:dyDescent="0.2">
      <c r="D48" s="4" t="s">
        <v>24</v>
      </c>
      <c r="E48" s="5">
        <f>rf</f>
        <v>0.02</v>
      </c>
      <c r="H48" s="6" t="s">
        <v>25</v>
      </c>
      <c r="I48" s="7">
        <f>S*NORMSDIST(d_1)-EXP(-rf*T)*strike*NORMSDIST(d_2)</f>
        <v>3.7584231869564277</v>
      </c>
    </row>
    <row r="49" spans="4:9" ht="17" thickBot="1" x14ac:dyDescent="0.25">
      <c r="D49" s="8" t="s">
        <v>26</v>
      </c>
      <c r="E49" s="9">
        <f>T</f>
        <v>0.5</v>
      </c>
      <c r="H49" s="10" t="s">
        <v>27</v>
      </c>
      <c r="I49" s="11">
        <f>strike*EXP(-rf*T)*NORMSDIST(-d_2)-S*NORMSDIST(-d_1)</f>
        <v>3.26091487441483</v>
      </c>
    </row>
    <row r="50" spans="4:9" ht="17" thickTop="1" x14ac:dyDescent="0.2">
      <c r="D50" s="8" t="s">
        <v>28</v>
      </c>
      <c r="E50" s="9">
        <v>50</v>
      </c>
    </row>
    <row r="51" spans="4:9" x14ac:dyDescent="0.2">
      <c r="D51" s="8" t="s">
        <v>29</v>
      </c>
      <c r="E51" s="12">
        <f>sigma</f>
        <v>0.25</v>
      </c>
    </row>
    <row r="52" spans="4:9" x14ac:dyDescent="0.2">
      <c r="D52" s="8" t="s">
        <v>30</v>
      </c>
      <c r="E52" s="9">
        <f>strike</f>
        <v>50</v>
      </c>
    </row>
    <row r="53" spans="4:9" x14ac:dyDescent="0.2">
      <c r="D53" s="8" t="s">
        <v>31</v>
      </c>
      <c r="E53" s="13">
        <f>(LN(S/strike)+(rf+0.5*sigma*sigma)*T)/(sigma*SQRT(T))</f>
        <v>0.14495689014324226</v>
      </c>
    </row>
    <row r="54" spans="4:9" ht="17" thickBot="1" x14ac:dyDescent="0.25">
      <c r="D54" s="14" t="s">
        <v>32</v>
      </c>
      <c r="E54" s="15">
        <f>d_1-sigma*SQRT(T)</f>
        <v>-3.1819805153394637E-2</v>
      </c>
    </row>
    <row r="55" spans="4:9" ht="17" thickTop="1" x14ac:dyDescent="0.2"/>
  </sheetData>
  <phoneticPr fontId="1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University of Utah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</dc:creator>
  <cp:lastModifiedBy>Microsoft Office User</cp:lastModifiedBy>
  <dcterms:created xsi:type="dcterms:W3CDTF">2013-10-04T13:27:59Z</dcterms:created>
  <dcterms:modified xsi:type="dcterms:W3CDTF">2017-04-29T06:28:03Z</dcterms:modified>
</cp:coreProperties>
</file>