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8640" yWindow="-420" windowWidth="25600" windowHeight="16060" tabRatio="500"/>
  </bookViews>
  <sheets>
    <sheet name="Dynamic Hedging" sheetId="1" r:id="rId1"/>
    <sheet name="Portfolio Analysis" sheetId="2" r:id="rId2"/>
  </sheets>
  <definedNames>
    <definedName name="dt">'Dynamic Hedging'!$D$5</definedName>
    <definedName name="rate">'Dynamic Hedging'!$D$8</definedName>
    <definedName name="spot">'Portfolio Analysis'!$F$5</definedName>
    <definedName name="strike">'Dynamic Hedging'!$D$6</definedName>
    <definedName name="Texp">'Dynamic Hedging'!$D$7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7" i="1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13"/>
  <c r="F14"/>
  <c r="L14"/>
  <c r="F15"/>
  <c r="L15"/>
  <c r="F16"/>
  <c r="L16"/>
  <c r="F17"/>
  <c r="L17"/>
  <c r="F18"/>
  <c r="L18"/>
  <c r="F19"/>
  <c r="L19"/>
  <c r="F20"/>
  <c r="L20"/>
  <c r="F21"/>
  <c r="L21"/>
  <c r="F22"/>
  <c r="L22"/>
  <c r="F23"/>
  <c r="L23"/>
  <c r="F24"/>
  <c r="L24"/>
  <c r="F25"/>
  <c r="L25"/>
  <c r="F26"/>
  <c r="L26"/>
  <c r="F27"/>
  <c r="L27"/>
  <c r="F28"/>
  <c r="L28"/>
  <c r="F29"/>
  <c r="L29"/>
  <c r="F30"/>
  <c r="L30"/>
  <c r="F31"/>
  <c r="L31"/>
  <c r="F32"/>
  <c r="L32"/>
  <c r="F33"/>
  <c r="L33"/>
  <c r="F34"/>
  <c r="L34"/>
  <c r="F35"/>
  <c r="L35"/>
  <c r="F36"/>
  <c r="L36"/>
  <c r="F37"/>
  <c r="L37"/>
  <c r="F38"/>
  <c r="L38"/>
  <c r="F39"/>
  <c r="L39"/>
  <c r="F40"/>
  <c r="L40"/>
  <c r="F41"/>
  <c r="L41"/>
  <c r="F42"/>
  <c r="L42"/>
  <c r="F43"/>
  <c r="L43"/>
  <c r="F44"/>
  <c r="L44"/>
  <c r="F45"/>
  <c r="L45"/>
  <c r="F46"/>
  <c r="L46"/>
  <c r="F47"/>
  <c r="L47"/>
  <c r="F48"/>
  <c r="L48"/>
  <c r="F49"/>
  <c r="L49"/>
  <c r="F50"/>
  <c r="L50"/>
  <c r="F51"/>
  <c r="L51"/>
  <c r="F52"/>
  <c r="L52"/>
  <c r="F53"/>
  <c r="L53"/>
  <c r="F54"/>
  <c r="L54"/>
  <c r="F55"/>
  <c r="L55"/>
  <c r="F56"/>
  <c r="L56"/>
  <c r="F57"/>
  <c r="L57"/>
  <c r="F58"/>
  <c r="L58"/>
  <c r="F59"/>
  <c r="L59"/>
  <c r="F60"/>
  <c r="L60"/>
  <c r="F61"/>
  <c r="L61"/>
  <c r="F62"/>
  <c r="L62"/>
  <c r="F63"/>
  <c r="L63"/>
  <c r="L13"/>
  <c r="G14"/>
  <c r="J14"/>
  <c r="G13"/>
  <c r="J13"/>
  <c r="H13"/>
  <c r="I13"/>
  <c r="K13"/>
  <c r="K14"/>
  <c r="K15"/>
  <c r="G15"/>
  <c r="J15"/>
  <c r="K16"/>
  <c r="G16"/>
  <c r="J16"/>
  <c r="K17"/>
  <c r="G17"/>
  <c r="J17"/>
  <c r="K18"/>
  <c r="G18"/>
  <c r="J18"/>
  <c r="K19"/>
  <c r="G19"/>
  <c r="J19"/>
  <c r="K20"/>
  <c r="G20"/>
  <c r="J20"/>
  <c r="K21"/>
  <c r="G21"/>
  <c r="J21"/>
  <c r="K22"/>
  <c r="G22"/>
  <c r="J22"/>
  <c r="K23"/>
  <c r="G23"/>
  <c r="J23"/>
  <c r="K24"/>
  <c r="G24"/>
  <c r="J24"/>
  <c r="K25"/>
  <c r="G25"/>
  <c r="J25"/>
  <c r="K26"/>
  <c r="G26"/>
  <c r="J26"/>
  <c r="K27"/>
  <c r="G27"/>
  <c r="J27"/>
  <c r="K28"/>
  <c r="G28"/>
  <c r="J28"/>
  <c r="K29"/>
  <c r="G29"/>
  <c r="J29"/>
  <c r="K30"/>
  <c r="G30"/>
  <c r="J30"/>
  <c r="K31"/>
  <c r="G31"/>
  <c r="J31"/>
  <c r="K32"/>
  <c r="G32"/>
  <c r="J32"/>
  <c r="K33"/>
  <c r="G33"/>
  <c r="J33"/>
  <c r="K34"/>
  <c r="G34"/>
  <c r="J34"/>
  <c r="K35"/>
  <c r="G35"/>
  <c r="J35"/>
  <c r="K36"/>
  <c r="G36"/>
  <c r="J36"/>
  <c r="K37"/>
  <c r="G37"/>
  <c r="J37"/>
  <c r="K38"/>
  <c r="G38"/>
  <c r="J38"/>
  <c r="K39"/>
  <c r="G39"/>
  <c r="J39"/>
  <c r="K40"/>
  <c r="G40"/>
  <c r="J40"/>
  <c r="K41"/>
  <c r="G41"/>
  <c r="J41"/>
  <c r="K42"/>
  <c r="G42"/>
  <c r="J42"/>
  <c r="K43"/>
  <c r="G43"/>
  <c r="J43"/>
  <c r="K44"/>
  <c r="G44"/>
  <c r="J44"/>
  <c r="K45"/>
  <c r="G45"/>
  <c r="J45"/>
  <c r="K46"/>
  <c r="G46"/>
  <c r="J46"/>
  <c r="K47"/>
  <c r="G47"/>
  <c r="J47"/>
  <c r="K48"/>
  <c r="G48"/>
  <c r="J48"/>
  <c r="K49"/>
  <c r="G49"/>
  <c r="J49"/>
  <c r="K50"/>
  <c r="G50"/>
  <c r="J50"/>
  <c r="K51"/>
  <c r="G51"/>
  <c r="J51"/>
  <c r="K52"/>
  <c r="G52"/>
  <c r="J52"/>
  <c r="K53"/>
  <c r="G53"/>
  <c r="J53"/>
  <c r="K54"/>
  <c r="G54"/>
  <c r="J54"/>
  <c r="K55"/>
  <c r="G55"/>
  <c r="J55"/>
  <c r="K56"/>
  <c r="G56"/>
  <c r="J56"/>
  <c r="K57"/>
  <c r="G57"/>
  <c r="J57"/>
  <c r="K58"/>
  <c r="G58"/>
  <c r="J58"/>
  <c r="K59"/>
  <c r="G59"/>
  <c r="J59"/>
  <c r="K60"/>
  <c r="G60"/>
  <c r="J60"/>
  <c r="K61"/>
  <c r="G61"/>
  <c r="J61"/>
  <c r="K62"/>
  <c r="G62"/>
  <c r="J62"/>
  <c r="K63"/>
  <c r="G63"/>
  <c r="J6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I25"/>
  <c r="H26"/>
  <c r="I26"/>
  <c r="H27"/>
  <c r="I27"/>
  <c r="H28"/>
  <c r="I28"/>
  <c r="H29"/>
  <c r="I29"/>
  <c r="H30"/>
  <c r="I30"/>
  <c r="H31"/>
  <c r="I31"/>
  <c r="H32"/>
  <c r="I32"/>
  <c r="H33"/>
  <c r="I33"/>
  <c r="H34"/>
  <c r="I34"/>
  <c r="H35"/>
  <c r="I35"/>
  <c r="H36"/>
  <c r="I36"/>
  <c r="H37"/>
  <c r="I37"/>
  <c r="H38"/>
  <c r="I38"/>
  <c r="H39"/>
  <c r="I39"/>
  <c r="H40"/>
  <c r="I40"/>
  <c r="H41"/>
  <c r="I41"/>
  <c r="H42"/>
  <c r="I42"/>
  <c r="H43"/>
  <c r="I43"/>
  <c r="H44"/>
  <c r="I44"/>
  <c r="H45"/>
  <c r="I45"/>
  <c r="H46"/>
  <c r="I46"/>
  <c r="H47"/>
  <c r="I47"/>
  <c r="H48"/>
  <c r="I48"/>
  <c r="H49"/>
  <c r="I49"/>
  <c r="H50"/>
  <c r="I50"/>
  <c r="H51"/>
  <c r="I51"/>
  <c r="H52"/>
  <c r="I52"/>
  <c r="H53"/>
  <c r="I53"/>
  <c r="H54"/>
  <c r="I54"/>
  <c r="H55"/>
  <c r="I55"/>
  <c r="H56"/>
  <c r="I56"/>
  <c r="H57"/>
  <c r="I57"/>
  <c r="H58"/>
  <c r="I58"/>
  <c r="H59"/>
  <c r="I59"/>
  <c r="H60"/>
  <c r="I60"/>
  <c r="H61"/>
  <c r="I61"/>
  <c r="H62"/>
  <c r="I62"/>
  <c r="H63"/>
  <c r="I63"/>
  <c r="D5"/>
  <c r="G11" i="2"/>
  <c r="G12"/>
  <c r="H12"/>
  <c r="K12"/>
  <c r="G13"/>
  <c r="H13"/>
  <c r="K13"/>
  <c r="H11"/>
  <c r="K11"/>
  <c r="I12"/>
  <c r="J12"/>
  <c r="I13"/>
  <c r="J13"/>
  <c r="I11"/>
  <c r="J11"/>
  <c r="N12"/>
  <c r="N13"/>
  <c r="N11"/>
  <c r="M12"/>
  <c r="M13"/>
  <c r="M11"/>
  <c r="L12"/>
  <c r="L13"/>
  <c r="L11"/>
  <c r="D19"/>
  <c r="D18"/>
  <c r="D17"/>
  <c r="D16"/>
</calcChain>
</file>

<file path=xl/sharedStrings.xml><?xml version="1.0" encoding="utf-8"?>
<sst xmlns="http://schemas.openxmlformats.org/spreadsheetml/2006/main" count="40" uniqueCount="37">
  <si>
    <t>Stock price</t>
    <phoneticPr fontId="1" type="noConversion"/>
  </si>
  <si>
    <t>vol</t>
    <phoneticPr fontId="1" type="noConversion"/>
  </si>
  <si>
    <t>time</t>
    <phoneticPr fontId="1" type="noConversion"/>
  </si>
  <si>
    <t>dt=</t>
    <phoneticPr fontId="1" type="noConversion"/>
  </si>
  <si>
    <t>strike=</t>
    <phoneticPr fontId="1" type="noConversion"/>
  </si>
  <si>
    <t>T=</t>
    <phoneticPr fontId="1" type="noConversion"/>
  </si>
  <si>
    <t>d1</t>
    <phoneticPr fontId="1" type="noConversion"/>
  </si>
  <si>
    <t>rate=</t>
    <phoneticPr fontId="1" type="noConversion"/>
  </si>
  <si>
    <t>d2</t>
    <phoneticPr fontId="1" type="noConversion"/>
  </si>
  <si>
    <t>call price</t>
    <phoneticPr fontId="1" type="noConversion"/>
  </si>
  <si>
    <t>delta</t>
    <phoneticPr fontId="1" type="noConversion"/>
  </si>
  <si>
    <t>(1 day)</t>
    <phoneticPr fontId="1" type="noConversion"/>
  </si>
  <si>
    <t>(two months)</t>
    <phoneticPr fontId="1" type="noConversion"/>
  </si>
  <si>
    <t>strike</t>
    <phoneticPr fontId="1" type="noConversion"/>
  </si>
  <si>
    <t>B/S</t>
    <phoneticPr fontId="1" type="noConversion"/>
  </si>
  <si>
    <t>S</t>
    <phoneticPr fontId="1" type="noConversion"/>
  </si>
  <si>
    <t>iShares Russell 2000 Index (IWM)</t>
    <phoneticPr fontId="1" type="noConversion"/>
  </si>
  <si>
    <t>T to expiration</t>
    <phoneticPr fontId="1" type="noConversion"/>
  </si>
  <si>
    <t>spot price =</t>
    <phoneticPr fontId="1" type="noConversion"/>
  </si>
  <si>
    <t>shares</t>
    <phoneticPr fontId="1" type="noConversion"/>
  </si>
  <si>
    <t>C</t>
    <phoneticPr fontId="1" type="noConversion"/>
  </si>
  <si>
    <t>P</t>
    <phoneticPr fontId="1" type="noConversion"/>
  </si>
  <si>
    <t>Call/Put</t>
    <phoneticPr fontId="1" type="noConversion"/>
  </si>
  <si>
    <t>price</t>
    <phoneticPr fontId="1" type="noConversion"/>
  </si>
  <si>
    <t>delta</t>
    <phoneticPr fontId="1" type="noConversion"/>
  </si>
  <si>
    <t>gamma</t>
    <phoneticPr fontId="1" type="noConversion"/>
  </si>
  <si>
    <t>vega</t>
    <phoneticPr fontId="1" type="noConversion"/>
  </si>
  <si>
    <t>B</t>
    <phoneticPr fontId="1" type="noConversion"/>
  </si>
  <si>
    <t>S</t>
    <phoneticPr fontId="1" type="noConversion"/>
  </si>
  <si>
    <t>C</t>
    <phoneticPr fontId="1" type="noConversion"/>
  </si>
  <si>
    <t>Total Value =</t>
    <phoneticPr fontId="1" type="noConversion"/>
  </si>
  <si>
    <t>Total Gamma =</t>
    <phoneticPr fontId="1" type="noConversion"/>
  </si>
  <si>
    <t>Total Vega =</t>
    <phoneticPr fontId="1" type="noConversion"/>
  </si>
  <si>
    <t>Total Delta =</t>
    <phoneticPr fontId="1" type="noConversion"/>
  </si>
  <si>
    <t>sigma*dW</t>
    <phoneticPr fontId="1" type="noConversion"/>
  </si>
  <si>
    <t>replicating portfolio</t>
    <phoneticPr fontId="1" type="noConversion"/>
  </si>
  <si>
    <t>S-K</t>
    <phoneticPr fontId="1" type="noConversion"/>
  </si>
</sst>
</file>

<file path=xl/styles.xml><?xml version="1.0" encoding="utf-8"?>
<styleSheet xmlns="http://schemas.openxmlformats.org/spreadsheetml/2006/main">
  <fonts count="4">
    <font>
      <sz val="10"/>
      <name val="Verdana"/>
    </font>
    <font>
      <sz val="8"/>
      <name val="Verdana"/>
    </font>
    <font>
      <u/>
      <sz val="10"/>
      <color indexed="12"/>
      <name val="Verdana"/>
    </font>
    <font>
      <u/>
      <sz val="10"/>
      <color indexed="20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10" fontId="0" fillId="0" borderId="0" xfId="0" applyNumberFormat="1"/>
    <xf numFmtId="10" fontId="0" fillId="0" borderId="0" xfId="0" applyNumberForma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scatterChart>
        <c:scatterStyle val="lineMarker"/>
        <c:ser>
          <c:idx val="0"/>
          <c:order val="0"/>
          <c:tx>
            <c:strRef>
              <c:f>'Dynamic Hedging'!$I$12</c:f>
              <c:strCache>
                <c:ptCount val="1"/>
                <c:pt idx="0">
                  <c:v>call price</c:v>
                </c:pt>
              </c:strCache>
            </c:strRef>
          </c:tx>
          <c:marker>
            <c:symbol val="none"/>
          </c:marker>
          <c:xVal>
            <c:numRef>
              <c:f>'Dynamic Hedging'!$C$13:$C$63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xVal>
          <c:yVal>
            <c:numRef>
              <c:f>'Dynamic Hedging'!$I$13:$I$63</c:f>
              <c:numCache>
                <c:formatCode>General</c:formatCode>
                <c:ptCount val="51"/>
                <c:pt idx="0">
                  <c:v>4.632318812361603</c:v>
                </c:pt>
                <c:pt idx="1">
                  <c:v>3.913364363111803</c:v>
                </c:pt>
                <c:pt idx="2">
                  <c:v>5.053931572188205</c:v>
                </c:pt>
                <c:pt idx="3">
                  <c:v>6.314258097518568</c:v>
                </c:pt>
                <c:pt idx="4">
                  <c:v>6.67961602496976</c:v>
                </c:pt>
                <c:pt idx="5">
                  <c:v>4.85165506062426</c:v>
                </c:pt>
                <c:pt idx="6">
                  <c:v>4.015419804487458</c:v>
                </c:pt>
                <c:pt idx="7">
                  <c:v>4.34795529687937</c:v>
                </c:pt>
                <c:pt idx="8">
                  <c:v>4.689081673676931</c:v>
                </c:pt>
                <c:pt idx="9">
                  <c:v>7.421447530467631</c:v>
                </c:pt>
                <c:pt idx="10">
                  <c:v>5.638067304463518</c:v>
                </c:pt>
                <c:pt idx="11">
                  <c:v>5.068591002348299</c:v>
                </c:pt>
                <c:pt idx="12">
                  <c:v>5.476830160470534</c:v>
                </c:pt>
                <c:pt idx="13">
                  <c:v>3.480433624644128</c:v>
                </c:pt>
                <c:pt idx="14">
                  <c:v>3.798868433994919</c:v>
                </c:pt>
                <c:pt idx="15">
                  <c:v>3.856667824007431</c:v>
                </c:pt>
                <c:pt idx="16">
                  <c:v>4.54237478607486</c:v>
                </c:pt>
                <c:pt idx="17">
                  <c:v>5.088501906232075</c:v>
                </c:pt>
                <c:pt idx="18">
                  <c:v>2.818271991436383</c:v>
                </c:pt>
                <c:pt idx="19">
                  <c:v>2.207870320543883</c:v>
                </c:pt>
                <c:pt idx="20">
                  <c:v>2.659692303265551</c:v>
                </c:pt>
                <c:pt idx="21">
                  <c:v>2.858686934519703</c:v>
                </c:pt>
                <c:pt idx="22">
                  <c:v>3.565412939019993</c:v>
                </c:pt>
                <c:pt idx="23">
                  <c:v>2.483184659228918</c:v>
                </c:pt>
                <c:pt idx="24">
                  <c:v>2.118787690386043</c:v>
                </c:pt>
                <c:pt idx="25">
                  <c:v>2.120863869968176</c:v>
                </c:pt>
                <c:pt idx="26">
                  <c:v>1.544392934638374</c:v>
                </c:pt>
                <c:pt idx="27">
                  <c:v>1.247574419677658</c:v>
                </c:pt>
                <c:pt idx="28">
                  <c:v>1.69332772222839</c:v>
                </c:pt>
                <c:pt idx="29">
                  <c:v>1.410554648955141</c:v>
                </c:pt>
                <c:pt idx="30">
                  <c:v>0.885029947357605</c:v>
                </c:pt>
                <c:pt idx="31">
                  <c:v>1.00175719097538</c:v>
                </c:pt>
                <c:pt idx="32">
                  <c:v>0.465788023924945</c:v>
                </c:pt>
                <c:pt idx="33">
                  <c:v>0.0793169504481841</c:v>
                </c:pt>
                <c:pt idx="34">
                  <c:v>0.142909918569832</c:v>
                </c:pt>
                <c:pt idx="35">
                  <c:v>0.0681692034915557</c:v>
                </c:pt>
                <c:pt idx="36">
                  <c:v>0.0336340301744675</c:v>
                </c:pt>
                <c:pt idx="37">
                  <c:v>0.0196328969861972</c:v>
                </c:pt>
                <c:pt idx="38">
                  <c:v>0.0594035272843674</c:v>
                </c:pt>
                <c:pt idx="39">
                  <c:v>0.103042774425433</c:v>
                </c:pt>
                <c:pt idx="40">
                  <c:v>0.14160576734617</c:v>
                </c:pt>
                <c:pt idx="41">
                  <c:v>0.0187461830080347</c:v>
                </c:pt>
                <c:pt idx="42">
                  <c:v>0.0669110040171601</c:v>
                </c:pt>
                <c:pt idx="43">
                  <c:v>0.0095724903062736</c:v>
                </c:pt>
                <c:pt idx="44">
                  <c:v>0.00457068866665183</c:v>
                </c:pt>
                <c:pt idx="45">
                  <c:v>0.00104660803599489</c:v>
                </c:pt>
                <c:pt idx="46">
                  <c:v>0.000107040517743717</c:v>
                </c:pt>
                <c:pt idx="47">
                  <c:v>3.33686718682257E-5</c:v>
                </c:pt>
                <c:pt idx="48">
                  <c:v>6.65982441831238E-7</c:v>
                </c:pt>
                <c:pt idx="49">
                  <c:v>3.31220553099047E-14</c:v>
                </c:pt>
                <c:pt idx="50">
                  <c:v>0.0</c:v>
                </c:pt>
              </c:numCache>
            </c:numRef>
          </c:yVal>
        </c:ser>
        <c:ser>
          <c:idx val="1"/>
          <c:order val="1"/>
          <c:tx>
            <c:strRef>
              <c:f>'Dynamic Hedging'!$K$12</c:f>
              <c:strCache>
                <c:ptCount val="1"/>
                <c:pt idx="0">
                  <c:v>replicating portfolio</c:v>
                </c:pt>
              </c:strCache>
            </c:strRef>
          </c:tx>
          <c:marker>
            <c:symbol val="none"/>
          </c:marker>
          <c:xVal>
            <c:numRef>
              <c:f>'Dynamic Hedging'!$C$13:$C$63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xVal>
          <c:yVal>
            <c:numRef>
              <c:f>'Dynamic Hedging'!$K$13:$K$63</c:f>
              <c:numCache>
                <c:formatCode>General</c:formatCode>
                <c:ptCount val="51"/>
                <c:pt idx="0">
                  <c:v>4.632318812361603</c:v>
                </c:pt>
                <c:pt idx="1">
                  <c:v>3.92626092949061</c:v>
                </c:pt>
                <c:pt idx="2">
                  <c:v>5.020544341878853</c:v>
                </c:pt>
                <c:pt idx="3">
                  <c:v>6.2442136742742</c:v>
                </c:pt>
                <c:pt idx="4">
                  <c:v>6.646714365611729</c:v>
                </c:pt>
                <c:pt idx="5">
                  <c:v>4.722347666742983</c:v>
                </c:pt>
                <c:pt idx="6">
                  <c:v>3.892761819048708</c:v>
                </c:pt>
                <c:pt idx="7">
                  <c:v>4.262729105296173</c:v>
                </c:pt>
                <c:pt idx="8">
                  <c:v>4.64230219457847</c:v>
                </c:pt>
                <c:pt idx="9">
                  <c:v>7.080221170496827</c:v>
                </c:pt>
                <c:pt idx="10">
                  <c:v>5.23448732047163</c:v>
                </c:pt>
                <c:pt idx="11">
                  <c:v>4.700904717475318</c:v>
                </c:pt>
                <c:pt idx="12">
                  <c:v>5.147696276766403</c:v>
                </c:pt>
                <c:pt idx="13">
                  <c:v>2.966138166329891</c:v>
                </c:pt>
                <c:pt idx="14">
                  <c:v>3.325185599900486</c:v>
                </c:pt>
                <c:pt idx="15">
                  <c:v>3.43459768588319</c:v>
                </c:pt>
                <c:pt idx="16">
                  <c:v>4.13629319156208</c:v>
                </c:pt>
                <c:pt idx="17">
                  <c:v>4.714976659025453</c:v>
                </c:pt>
                <c:pt idx="18">
                  <c:v>2.14018956336136</c:v>
                </c:pt>
                <c:pt idx="19">
                  <c:v>1.542082501542382</c:v>
                </c:pt>
                <c:pt idx="20">
                  <c:v>2.015355771369421</c:v>
                </c:pt>
                <c:pt idx="21">
                  <c:v>2.263853881225444</c:v>
                </c:pt>
                <c:pt idx="22">
                  <c:v>2.974508998562165</c:v>
                </c:pt>
                <c:pt idx="23">
                  <c:v>1.844937973351001</c:v>
                </c:pt>
                <c:pt idx="24">
                  <c:v>1.524919189667166</c:v>
                </c:pt>
                <c:pt idx="25">
                  <c:v>1.585356750018327</c:v>
                </c:pt>
                <c:pt idx="26">
                  <c:v>1.014593506591076</c:v>
                </c:pt>
                <c:pt idx="27">
                  <c:v>0.755995356655784</c:v>
                </c:pt>
                <c:pt idx="28">
                  <c:v>1.203183453416106</c:v>
                </c:pt>
                <c:pt idx="29">
                  <c:v>0.968317995931578</c:v>
                </c:pt>
                <c:pt idx="30">
                  <c:v>0.422642579599021</c:v>
                </c:pt>
                <c:pt idx="31">
                  <c:v>0.583885153211387</c:v>
                </c:pt>
                <c:pt idx="32">
                  <c:v>-0.0443237690048797</c:v>
                </c:pt>
                <c:pt idx="33">
                  <c:v>-0.689744749187072</c:v>
                </c:pt>
                <c:pt idx="34">
                  <c:v>-0.628563933168181</c:v>
                </c:pt>
                <c:pt idx="35">
                  <c:v>-0.704702659244645</c:v>
                </c:pt>
                <c:pt idx="36">
                  <c:v>-0.736044424753685</c:v>
                </c:pt>
                <c:pt idx="37">
                  <c:v>-0.744703084136885</c:v>
                </c:pt>
                <c:pt idx="38">
                  <c:v>-0.716216813585633</c:v>
                </c:pt>
                <c:pt idx="39">
                  <c:v>-0.668460215024187</c:v>
                </c:pt>
                <c:pt idx="40">
                  <c:v>-0.612359698859125</c:v>
                </c:pt>
                <c:pt idx="41">
                  <c:v>-0.818261000690393</c:v>
                </c:pt>
                <c:pt idx="42">
                  <c:v>-0.785587733031265</c:v>
                </c:pt>
                <c:pt idx="43">
                  <c:v>-0.871598911550012</c:v>
                </c:pt>
                <c:pt idx="44">
                  <c:v>-0.87209341281651</c:v>
                </c:pt>
                <c:pt idx="45">
                  <c:v>-0.874225145870018</c:v>
                </c:pt>
                <c:pt idx="46">
                  <c:v>-0.87498072254836</c:v>
                </c:pt>
                <c:pt idx="47">
                  <c:v>-0.8749296215322</c:v>
                </c:pt>
                <c:pt idx="48">
                  <c:v>-0.874990293720253</c:v>
                </c:pt>
                <c:pt idx="49">
                  <c:v>-0.87506137414354</c:v>
                </c:pt>
                <c:pt idx="50">
                  <c:v>-0.875130826215042</c:v>
                </c:pt>
              </c:numCache>
            </c:numRef>
          </c:yVal>
        </c:ser>
        <c:ser>
          <c:idx val="2"/>
          <c:order val="2"/>
          <c:tx>
            <c:strRef>
              <c:f>'Dynamic Hedging'!$L$12</c:f>
              <c:strCache>
                <c:ptCount val="1"/>
                <c:pt idx="0">
                  <c:v>S-K</c:v>
                </c:pt>
              </c:strCache>
            </c:strRef>
          </c:tx>
          <c:marker>
            <c:symbol val="none"/>
          </c:marker>
          <c:xVal>
            <c:numRef>
              <c:f>'Dynamic Hedging'!$C$13:$C$63</c:f>
              <c:numCache>
                <c:formatCode>General</c:formatCode>
                <c:ptCount val="5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</c:numCache>
            </c:numRef>
          </c:xVal>
          <c:yVal>
            <c:numRef>
              <c:f>'Dynamic Hedging'!$L$13:$L$63</c:f>
              <c:numCache>
                <c:formatCode>General</c:formatCode>
                <c:ptCount val="51"/>
                <c:pt idx="0">
                  <c:v>0.0</c:v>
                </c:pt>
                <c:pt idx="1">
                  <c:v>-1.309091104535938</c:v>
                </c:pt>
                <c:pt idx="2">
                  <c:v>0.93875407599441</c:v>
                </c:pt>
                <c:pt idx="3">
                  <c:v>3.094731581354239</c:v>
                </c:pt>
                <c:pt idx="4">
                  <c:v>3.726549007422051</c:v>
                </c:pt>
                <c:pt idx="5">
                  <c:v>0.84650174752791</c:v>
                </c:pt>
                <c:pt idx="6">
                  <c:v>-0.611632427453131</c:v>
                </c:pt>
                <c:pt idx="7">
                  <c:v>0.12002225271182</c:v>
                </c:pt>
                <c:pt idx="8">
                  <c:v>0.832397856283578</c:v>
                </c:pt>
                <c:pt idx="9">
                  <c:v>5.150887418914664</c:v>
                </c:pt>
                <c:pt idx="10">
                  <c:v>2.592443000035885</c:v>
                </c:pt>
                <c:pt idx="11">
                  <c:v>1.756397595356674</c:v>
                </c:pt>
                <c:pt idx="12">
                  <c:v>2.506433901644058</c:v>
                </c:pt>
                <c:pt idx="13">
                  <c:v>-0.943170628523774</c:v>
                </c:pt>
                <c:pt idx="14">
                  <c:v>-0.205827260211706</c:v>
                </c:pt>
                <c:pt idx="15">
                  <c:v>0.0111089915327085</c:v>
                </c:pt>
                <c:pt idx="16">
                  <c:v>1.340184351891892</c:v>
                </c:pt>
                <c:pt idx="17">
                  <c:v>2.333213253796288</c:v>
                </c:pt>
                <c:pt idx="18">
                  <c:v>-1.752919869862282</c:v>
                </c:pt>
                <c:pt idx="19">
                  <c:v>-3.074389055889085</c:v>
                </c:pt>
                <c:pt idx="20">
                  <c:v>-1.847611360171641</c:v>
                </c:pt>
                <c:pt idx="21">
                  <c:v>-1.278187462718307</c:v>
                </c:pt>
                <c:pt idx="22">
                  <c:v>0.250141374194683</c:v>
                </c:pt>
                <c:pt idx="23">
                  <c:v>-1.837404559649101</c:v>
                </c:pt>
                <c:pt idx="24">
                  <c:v>-2.56287919392571</c:v>
                </c:pt>
                <c:pt idx="25">
                  <c:v>-2.403752144546488</c:v>
                </c:pt>
                <c:pt idx="26">
                  <c:v>-3.811023824969823</c:v>
                </c:pt>
                <c:pt idx="27">
                  <c:v>-4.587648281982382</c:v>
                </c:pt>
                <c:pt idx="28">
                  <c:v>-3.02640413860253</c:v>
                </c:pt>
                <c:pt idx="29">
                  <c:v>-3.669352076997683</c:v>
                </c:pt>
                <c:pt idx="30">
                  <c:v>-5.350400765355417</c:v>
                </c:pt>
                <c:pt idx="31">
                  <c:v>-4.656418501206275</c:v>
                </c:pt>
                <c:pt idx="32">
                  <c:v>-7.050174377045991</c:v>
                </c:pt>
                <c:pt idx="33">
                  <c:v>-11.36566178062439</c:v>
                </c:pt>
                <c:pt idx="34">
                  <c:v>-9.636093582671975</c:v>
                </c:pt>
                <c:pt idx="35">
                  <c:v>-10.9022669459009</c:v>
                </c:pt>
                <c:pt idx="36">
                  <c:v>-11.85208241936323</c:v>
                </c:pt>
                <c:pt idx="37">
                  <c:v>-12.31780359938612</c:v>
                </c:pt>
                <c:pt idx="38">
                  <c:v>-9.86077842033292</c:v>
                </c:pt>
                <c:pt idx="39">
                  <c:v>-8.339044970675175</c:v>
                </c:pt>
                <c:pt idx="40">
                  <c:v>-7.25528087549776</c:v>
                </c:pt>
                <c:pt idx="41">
                  <c:v>-10.1649492798367</c:v>
                </c:pt>
                <c:pt idx="42">
                  <c:v>-7.613827871318662</c:v>
                </c:pt>
                <c:pt idx="43">
                  <c:v>-9.712504232977835</c:v>
                </c:pt>
                <c:pt idx="44">
                  <c:v>-9.75983686075696</c:v>
                </c:pt>
                <c:pt idx="45">
                  <c:v>-10.2365526134601</c:v>
                </c:pt>
                <c:pt idx="46">
                  <c:v>-10.80530230528876</c:v>
                </c:pt>
                <c:pt idx="47">
                  <c:v>-10.02698659570119</c:v>
                </c:pt>
                <c:pt idx="48">
                  <c:v>-9.87062962325858</c:v>
                </c:pt>
                <c:pt idx="49">
                  <c:v>-10.83805851910915</c:v>
                </c:pt>
                <c:pt idx="50">
                  <c:v>-11.36934729036146</c:v>
                </c:pt>
              </c:numCache>
            </c:numRef>
          </c:yVal>
        </c:ser>
        <c:dLbls/>
        <c:axId val="103123352"/>
        <c:axId val="103126520"/>
      </c:scatterChart>
      <c:valAx>
        <c:axId val="10312335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zh-CN"/>
            </a:pPr>
            <a:endParaRPr lang="en-US"/>
          </a:p>
        </c:txPr>
        <c:crossAx val="103126520"/>
        <c:crosses val="autoZero"/>
        <c:crossBetween val="midCat"/>
      </c:valAx>
      <c:valAx>
        <c:axId val="10312652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zh-CN"/>
            </a:pPr>
            <a:endParaRPr lang="en-US"/>
          </a:p>
        </c:txPr>
        <c:crossAx val="103123352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lang="zh-CN"/>
          </a:pPr>
          <a:endParaRPr lang="en-US"/>
        </a:p>
      </c:txPr>
    </c:legend>
    <c:plotVisOnly val="1"/>
    <c:dispBlanksAs val="gap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914400</xdr:colOff>
      <xdr:row>2</xdr:row>
      <xdr:rowOff>50800</xdr:rowOff>
    </xdr:from>
    <xdr:to>
      <xdr:col>22</xdr:col>
      <xdr:colOff>63500</xdr:colOff>
      <xdr:row>59</xdr:row>
      <xdr:rowOff>12700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C5:L63"/>
  <sheetViews>
    <sheetView tabSelected="1" workbookViewId="0">
      <selection activeCell="K22" sqref="K22"/>
    </sheetView>
  </sheetViews>
  <sheetFormatPr baseColWidth="10" defaultRowHeight="13"/>
  <sheetData>
    <row r="5" spans="3:12">
      <c r="C5" t="s">
        <v>3</v>
      </c>
      <c r="D5">
        <f>1/252</f>
        <v>3.968253968253968E-3</v>
      </c>
      <c r="E5" t="s">
        <v>11</v>
      </c>
    </row>
    <row r="6" spans="3:12">
      <c r="C6" t="s">
        <v>4</v>
      </c>
      <c r="D6">
        <v>100</v>
      </c>
    </row>
    <row r="7" spans="3:12">
      <c r="C7" t="s">
        <v>5</v>
      </c>
      <c r="D7">
        <f>50.00001/252</f>
        <v>0.1984127380952381</v>
      </c>
      <c r="E7" t="s">
        <v>12</v>
      </c>
    </row>
    <row r="8" spans="3:12">
      <c r="C8" t="s">
        <v>7</v>
      </c>
      <c r="D8" s="1">
        <v>0.02</v>
      </c>
    </row>
    <row r="12" spans="3:12">
      <c r="C12" t="s">
        <v>2</v>
      </c>
      <c r="D12" t="s">
        <v>34</v>
      </c>
      <c r="E12" t="s">
        <v>1</v>
      </c>
      <c r="F12" t="s">
        <v>0</v>
      </c>
      <c r="G12" t="s">
        <v>6</v>
      </c>
      <c r="H12" t="s">
        <v>8</v>
      </c>
      <c r="I12" t="s">
        <v>9</v>
      </c>
      <c r="J12" t="s">
        <v>10</v>
      </c>
      <c r="K12" t="s">
        <v>35</v>
      </c>
      <c r="L12" t="s">
        <v>36</v>
      </c>
    </row>
    <row r="13" spans="3:12">
      <c r="C13">
        <v>0</v>
      </c>
      <c r="D13">
        <f ca="1">E13*SQRT(dt)*NORMSINV(RAND())</f>
        <v>-4.2620312397368635E-3</v>
      </c>
      <c r="E13">
        <v>0.25</v>
      </c>
      <c r="F13">
        <v>100</v>
      </c>
      <c r="G13">
        <f t="shared" ref="G13:G44" si="0">(LN(F13/strike)+(rate+0.5*E13*E13)*(Texp-C13*dt))/E13/SQRT(Texp-C13*dt)</f>
        <v>9.1314266784836978E-2</v>
      </c>
      <c r="H13">
        <f t="shared" ref="H13:H44" si="1">G13-E13*SQRT(Texp-C13*dt)</f>
        <v>-2.0044595147891045E-2</v>
      </c>
      <c r="I13">
        <f t="shared" ref="I13:I44" si="2">F13*NORMSDIST(G13)-strike*EXP(-rate*(Texp-C13*dt))*NORMSDIST(H13)</f>
        <v>4.6323188123616035</v>
      </c>
      <c r="J13">
        <f>NORMSDIST(G13)</f>
        <v>0.53637855895253872</v>
      </c>
      <c r="K13">
        <f>I13</f>
        <v>4.6323188123616035</v>
      </c>
      <c r="L13">
        <f t="shared" ref="L13:L44" si="3">F13-strike</f>
        <v>0</v>
      </c>
    </row>
    <row r="14" spans="3:12">
      <c r="C14">
        <v>1</v>
      </c>
      <c r="D14">
        <f t="shared" ref="D14:D63" ca="1" si="4">E14*SQRT(dt)*NORMSINV(RAND())</f>
        <v>-1.3170276124724427E-2</v>
      </c>
      <c r="E14">
        <v>0.25</v>
      </c>
      <c r="F14">
        <f t="shared" ref="F14:F45" ca="1" si="5">F13*(1+rate*dt+D14)</f>
        <v>98.690908895464062</v>
      </c>
      <c r="G14">
        <f t="shared" ca="1" si="0"/>
        <v>-2.9137179387717371E-2</v>
      </c>
      <c r="H14">
        <f t="shared" ca="1" si="1"/>
        <v>-0.13937682859768405</v>
      </c>
      <c r="I14">
        <f t="shared" ca="1" si="2"/>
        <v>3.9133643631118034</v>
      </c>
      <c r="J14">
        <f t="shared" ref="J14:J63" ca="1" si="6">NORMSDIST(G14)</f>
        <v>0.48837759175663364</v>
      </c>
      <c r="K14">
        <f t="shared" ref="K14:K45" ca="1" si="7">J13*F14+EXP(rate*dt)*(K13-J13*F13)</f>
        <v>3.9262609294906099</v>
      </c>
      <c r="L14">
        <f t="shared" ca="1" si="3"/>
        <v>-1.3090911045359377</v>
      </c>
    </row>
    <row r="15" spans="3:12">
      <c r="C15">
        <v>2</v>
      </c>
      <c r="D15">
        <f t="shared" ca="1" si="4"/>
        <v>2.2697253412529917E-2</v>
      </c>
      <c r="E15">
        <v>0.25</v>
      </c>
      <c r="F15">
        <f t="shared" ca="1" si="5"/>
        <v>100.93875407599441</v>
      </c>
      <c r="G15">
        <f t="shared" ca="1" si="0"/>
        <v>0.17510623367132561</v>
      </c>
      <c r="H15">
        <f t="shared" ca="1" si="1"/>
        <v>6.5997277187814896E-2</v>
      </c>
      <c r="I15">
        <f t="shared" ca="1" si="2"/>
        <v>5.0539315721882048</v>
      </c>
      <c r="J15">
        <f t="shared" ca="1" si="6"/>
        <v>0.56950191990542676</v>
      </c>
      <c r="K15">
        <f t="shared" ca="1" si="7"/>
        <v>5.0205443418788533</v>
      </c>
      <c r="L15">
        <f t="shared" ca="1" si="3"/>
        <v>0.93875407599441019</v>
      </c>
    </row>
    <row r="16" spans="3:12">
      <c r="C16">
        <v>3</v>
      </c>
      <c r="D16">
        <f t="shared" ca="1" si="4"/>
        <v>2.1279899011973441E-2</v>
      </c>
      <c r="E16">
        <v>0.25</v>
      </c>
      <c r="F16">
        <f t="shared" ca="1" si="5"/>
        <v>103.09473158135424</v>
      </c>
      <c r="G16">
        <f t="shared" ca="1" si="0"/>
        <v>0.37082489429843241</v>
      </c>
      <c r="H16">
        <f t="shared" ca="1" si="1"/>
        <v>0.26285847122206685</v>
      </c>
      <c r="I16">
        <f t="shared" ca="1" si="2"/>
        <v>6.314258097518568</v>
      </c>
      <c r="J16">
        <f t="shared" ca="1" si="6"/>
        <v>0.64461602085735958</v>
      </c>
      <c r="K16">
        <f t="shared" ca="1" si="7"/>
        <v>6.2442136742741994</v>
      </c>
      <c r="L16">
        <f t="shared" ca="1" si="3"/>
        <v>3.0947315813542389</v>
      </c>
    </row>
    <row r="17" spans="3:12">
      <c r="C17">
        <v>4</v>
      </c>
      <c r="D17">
        <f t="shared" ca="1" si="4"/>
        <v>6.0491481470284084E-3</v>
      </c>
      <c r="E17">
        <v>0.25</v>
      </c>
      <c r="F17">
        <f t="shared" ca="1" si="5"/>
        <v>103.72654900742205</v>
      </c>
      <c r="G17">
        <f t="shared" ca="1" si="0"/>
        <v>0.43013160542449308</v>
      </c>
      <c r="H17">
        <f t="shared" ca="1" si="1"/>
        <v>0.32331993640425499</v>
      </c>
      <c r="I17">
        <f t="shared" ca="1" si="2"/>
        <v>6.6796160249697607</v>
      </c>
      <c r="J17">
        <f t="shared" ca="1" si="6"/>
        <v>0.666450044732805</v>
      </c>
      <c r="K17">
        <f t="shared" ca="1" si="7"/>
        <v>6.6467143656117287</v>
      </c>
      <c r="L17">
        <f t="shared" ca="1" si="3"/>
        <v>3.7265490074220509</v>
      </c>
    </row>
    <row r="18" spans="3:12">
      <c r="C18">
        <v>5</v>
      </c>
      <c r="D18">
        <f t="shared" ca="1" si="4"/>
        <v>-2.7845132739176631E-2</v>
      </c>
      <c r="E18">
        <v>0.25</v>
      </c>
      <c r="F18">
        <f t="shared" ca="1" si="5"/>
        <v>100.84650174752791</v>
      </c>
      <c r="G18">
        <f t="shared" ca="1" si="0"/>
        <v>0.16641862313053729</v>
      </c>
      <c r="H18">
        <f t="shared" ca="1" si="1"/>
        <v>6.0774329551219836E-2</v>
      </c>
      <c r="I18">
        <f t="shared" ca="1" si="2"/>
        <v>4.8516550606242603</v>
      </c>
      <c r="J18">
        <f t="shared" ca="1" si="6"/>
        <v>0.56608624041622324</v>
      </c>
      <c r="K18">
        <f t="shared" ca="1" si="7"/>
        <v>4.7223476667429836</v>
      </c>
      <c r="L18">
        <f t="shared" ca="1" si="3"/>
        <v>0.84650174752790974</v>
      </c>
    </row>
    <row r="19" spans="3:12">
      <c r="C19">
        <v>6</v>
      </c>
      <c r="D19">
        <f t="shared" ca="1" si="4"/>
        <v>-1.4538311594252906E-2</v>
      </c>
      <c r="E19">
        <v>0.25</v>
      </c>
      <c r="F19">
        <f t="shared" ca="1" si="5"/>
        <v>99.388367572546869</v>
      </c>
      <c r="G19">
        <f t="shared" ca="1" si="0"/>
        <v>2.6930928632863095E-2</v>
      </c>
      <c r="H19">
        <f t="shared" ca="1" si="1"/>
        <v>-7.7532944992697722E-2</v>
      </c>
      <c r="I19">
        <f t="shared" ca="1" si="2"/>
        <v>4.0154198044874576</v>
      </c>
      <c r="J19">
        <f t="shared" ca="1" si="6"/>
        <v>0.5107425875115511</v>
      </c>
      <c r="K19">
        <f t="shared" ca="1" si="7"/>
        <v>3.8927618190487081</v>
      </c>
      <c r="L19">
        <f t="shared" ca="1" si="3"/>
        <v>-0.61163242745313084</v>
      </c>
    </row>
    <row r="20" spans="3:12">
      <c r="C20">
        <v>7</v>
      </c>
      <c r="D20">
        <f t="shared" ca="1" si="4"/>
        <v>7.2822074872725649E-3</v>
      </c>
      <c r="E20">
        <v>0.25</v>
      </c>
      <c r="F20">
        <f t="shared" ca="1" si="5"/>
        <v>100.12002225271182</v>
      </c>
      <c r="G20">
        <f t="shared" ca="1" si="0"/>
        <v>9.6296583965865434E-2</v>
      </c>
      <c r="H20">
        <f t="shared" ca="1" si="1"/>
        <v>-6.9733778809430019E-3</v>
      </c>
      <c r="I20">
        <f t="shared" ca="1" si="2"/>
        <v>4.3479552968793698</v>
      </c>
      <c r="J20">
        <f t="shared" ca="1" si="6"/>
        <v>0.53835748795968963</v>
      </c>
      <c r="K20">
        <f t="shared" ca="1" si="7"/>
        <v>4.2627291052961738</v>
      </c>
      <c r="L20">
        <f t="shared" ca="1" si="3"/>
        <v>0.12002225271181999</v>
      </c>
    </row>
    <row r="21" spans="3:12">
      <c r="C21">
        <v>8</v>
      </c>
      <c r="D21">
        <f t="shared" ca="1" si="4"/>
        <v>7.0358511135923604E-3</v>
      </c>
      <c r="E21">
        <v>0.25</v>
      </c>
      <c r="F21">
        <f t="shared" ca="1" si="5"/>
        <v>100.83239785628358</v>
      </c>
      <c r="G21">
        <f t="shared" ca="1" si="0"/>
        <v>0.16491132874921807</v>
      </c>
      <c r="H21">
        <f t="shared" ca="1" si="1"/>
        <v>6.28492439830063E-2</v>
      </c>
      <c r="I21">
        <f t="shared" ca="1" si="2"/>
        <v>4.689081673676931</v>
      </c>
      <c r="J21">
        <f t="shared" ca="1" si="6"/>
        <v>0.56549311228131072</v>
      </c>
      <c r="K21">
        <f t="shared" ca="1" si="7"/>
        <v>4.6423021945784697</v>
      </c>
      <c r="L21">
        <f t="shared" ca="1" si="3"/>
        <v>0.83239785628357765</v>
      </c>
    </row>
    <row r="22" spans="3:12">
      <c r="C22">
        <v>9</v>
      </c>
      <c r="D22">
        <f t="shared" ca="1" si="4"/>
        <v>4.274902792172397E-2</v>
      </c>
      <c r="E22">
        <v>0.25</v>
      </c>
      <c r="F22">
        <f t="shared" ca="1" si="5"/>
        <v>105.15088741891466</v>
      </c>
      <c r="G22">
        <f t="shared" ca="1" si="0"/>
        <v>0.58076757281815372</v>
      </c>
      <c r="H22">
        <f t="shared" ca="1" si="1"/>
        <v>0.47992783227004676</v>
      </c>
      <c r="I22">
        <f t="shared" ca="1" si="2"/>
        <v>7.4214475304676313</v>
      </c>
      <c r="J22">
        <f t="shared" ca="1" si="6"/>
        <v>0.71930144363414661</v>
      </c>
      <c r="K22">
        <f t="shared" ca="1" si="7"/>
        <v>7.0802211704968272</v>
      </c>
      <c r="L22">
        <f t="shared" ca="1" si="3"/>
        <v>5.1508874189146638</v>
      </c>
    </row>
    <row r="23" spans="3:12">
      <c r="C23">
        <v>10</v>
      </c>
      <c r="D23">
        <f t="shared" ca="1" si="4"/>
        <v>-2.4410537946086573E-2</v>
      </c>
      <c r="E23">
        <v>0.25</v>
      </c>
      <c r="F23">
        <f t="shared" ca="1" si="5"/>
        <v>102.59244300003589</v>
      </c>
      <c r="G23">
        <f t="shared" ca="1" si="0"/>
        <v>0.33863654790005604</v>
      </c>
      <c r="H23">
        <f t="shared" ca="1" si="1"/>
        <v>0.23903415133855932</v>
      </c>
      <c r="I23">
        <f t="shared" ca="1" si="2"/>
        <v>5.6380673044635188</v>
      </c>
      <c r="J23">
        <f t="shared" ca="1" si="6"/>
        <v>0.6325582267956068</v>
      </c>
      <c r="K23">
        <f t="shared" ca="1" si="7"/>
        <v>5.2344873204716293</v>
      </c>
      <c r="L23">
        <f t="shared" ca="1" si="3"/>
        <v>2.5924430000358853</v>
      </c>
    </row>
    <row r="24" spans="3:12">
      <c r="C24">
        <v>11</v>
      </c>
      <c r="D24">
        <f t="shared" ca="1" si="4"/>
        <v>-8.2285559966622165E-3</v>
      </c>
      <c r="E24">
        <v>0.25</v>
      </c>
      <c r="F24">
        <f t="shared" ca="1" si="5"/>
        <v>101.75639759535667</v>
      </c>
      <c r="G24">
        <f t="shared" ca="1" si="0"/>
        <v>0.25768372057192201</v>
      </c>
      <c r="H24">
        <f t="shared" ca="1" si="1"/>
        <v>0.15933423390433549</v>
      </c>
      <c r="I24">
        <f t="shared" ca="1" si="2"/>
        <v>5.068591002348299</v>
      </c>
      <c r="J24">
        <f t="shared" ca="1" si="6"/>
        <v>0.60167449449072152</v>
      </c>
      <c r="K24">
        <f t="shared" ca="1" si="7"/>
        <v>4.7009047174753178</v>
      </c>
      <c r="L24">
        <f t="shared" ca="1" si="3"/>
        <v>1.7563975953566739</v>
      </c>
    </row>
    <row r="25" spans="3:12">
      <c r="C25">
        <v>12</v>
      </c>
      <c r="D25">
        <f t="shared" ca="1" si="4"/>
        <v>7.291535660163548E-3</v>
      </c>
      <c r="E25">
        <v>0.25</v>
      </c>
      <c r="F25">
        <f t="shared" ca="1" si="5"/>
        <v>102.50643390164406</v>
      </c>
      <c r="G25">
        <f t="shared" ca="1" si="0"/>
        <v>0.33460466055279336</v>
      </c>
      <c r="H25">
        <f t="shared" ca="1" si="1"/>
        <v>0.23752425236060504</v>
      </c>
      <c r="I25">
        <f t="shared" ca="1" si="2"/>
        <v>5.4768301604705343</v>
      </c>
      <c r="J25">
        <f t="shared" ca="1" si="6"/>
        <v>0.63103833561388079</v>
      </c>
      <c r="K25">
        <f t="shared" ca="1" si="7"/>
        <v>5.1476962767664034</v>
      </c>
      <c r="L25">
        <f t="shared" ca="1" si="3"/>
        <v>2.5064339016440584</v>
      </c>
    </row>
    <row r="26" spans="3:12">
      <c r="C26">
        <v>13</v>
      </c>
      <c r="D26">
        <f t="shared" ca="1" si="4"/>
        <v>-3.3731931058567685E-2</v>
      </c>
      <c r="E26">
        <v>0.25</v>
      </c>
      <c r="F26">
        <f t="shared" ca="1" si="5"/>
        <v>99.056829371476226</v>
      </c>
      <c r="G26">
        <f t="shared" ca="1" si="0"/>
        <v>-2.037342951855671E-2</v>
      </c>
      <c r="H26">
        <f t="shared" ca="1" si="1"/>
        <v>-0.11616794805561097</v>
      </c>
      <c r="I26">
        <f t="shared" ca="1" si="2"/>
        <v>3.4804336246441281</v>
      </c>
      <c r="J26">
        <f t="shared" ca="1" si="6"/>
        <v>0.49187273981145374</v>
      </c>
      <c r="K26">
        <f t="shared" ca="1" si="7"/>
        <v>2.9661381663298911</v>
      </c>
      <c r="L26">
        <f t="shared" ca="1" si="3"/>
        <v>-0.94317062852377376</v>
      </c>
    </row>
    <row r="27" spans="3:12">
      <c r="C27">
        <v>14</v>
      </c>
      <c r="D27">
        <f t="shared" ca="1" si="4"/>
        <v>7.3642748290650385E-3</v>
      </c>
      <c r="E27">
        <v>0.25</v>
      </c>
      <c r="F27">
        <f t="shared" ca="1" si="5"/>
        <v>99.794172739788294</v>
      </c>
      <c r="G27">
        <f t="shared" ca="1" si="0"/>
        <v>5.5677572828943464E-2</v>
      </c>
      <c r="H27">
        <f t="shared" ca="1" si="1"/>
        <v>-3.8813558547128854E-2</v>
      </c>
      <c r="I27">
        <f t="shared" ca="1" si="2"/>
        <v>3.7988684339949188</v>
      </c>
      <c r="J27">
        <f t="shared" ca="1" si="6"/>
        <v>0.52220066696401835</v>
      </c>
      <c r="K27">
        <f t="shared" ca="1" si="7"/>
        <v>3.325185599900486</v>
      </c>
      <c r="L27">
        <f t="shared" ca="1" si="3"/>
        <v>-0.20582726021170572</v>
      </c>
    </row>
    <row r="28" spans="3:12">
      <c r="C28">
        <v>15</v>
      </c>
      <c r="D28">
        <f t="shared" ca="1" si="4"/>
        <v>2.094471786942421E-3</v>
      </c>
      <c r="E28">
        <v>0.25</v>
      </c>
      <c r="F28">
        <f t="shared" ca="1" si="5"/>
        <v>100.01110899153271</v>
      </c>
      <c r="G28">
        <f t="shared" ca="1" si="0"/>
        <v>7.7591275842345639E-2</v>
      </c>
      <c r="H28">
        <f t="shared" ca="1" si="1"/>
        <v>-1.5578236530073092E-2</v>
      </c>
      <c r="I28">
        <f t="shared" ca="1" si="2"/>
        <v>3.856667824007431</v>
      </c>
      <c r="J28">
        <f t="shared" ca="1" si="6"/>
        <v>0.53092340883550304</v>
      </c>
      <c r="K28">
        <f t="shared" ca="1" si="7"/>
        <v>3.4345976858831904</v>
      </c>
      <c r="L28">
        <f t="shared" ca="1" si="3"/>
        <v>1.1108991532708501E-2</v>
      </c>
    </row>
    <row r="29" spans="3:12">
      <c r="C29">
        <v>16</v>
      </c>
      <c r="D29">
        <f t="shared" ca="1" si="4"/>
        <v>1.3209912219536844E-2</v>
      </c>
      <c r="E29">
        <v>0.25</v>
      </c>
      <c r="F29">
        <f t="shared" ca="1" si="5"/>
        <v>101.34018435189189</v>
      </c>
      <c r="G29">
        <f t="shared" ca="1" si="0"/>
        <v>0.22027404690567873</v>
      </c>
      <c r="H29">
        <f t="shared" ca="1" si="1"/>
        <v>0.12844517256487886</v>
      </c>
      <c r="I29">
        <f t="shared" ca="1" si="2"/>
        <v>4.5423747860748591</v>
      </c>
      <c r="J29">
        <f t="shared" ca="1" si="6"/>
        <v>0.58717113432517409</v>
      </c>
      <c r="K29">
        <f t="shared" ca="1" si="7"/>
        <v>4.136293191562082</v>
      </c>
      <c r="L29">
        <f t="shared" ca="1" si="3"/>
        <v>1.3401843518918923</v>
      </c>
    </row>
    <row r="30" spans="3:12">
      <c r="C30">
        <v>17</v>
      </c>
      <c r="D30">
        <f t="shared" ca="1" si="4"/>
        <v>9.7195997464361653E-3</v>
      </c>
      <c r="E30">
        <v>0.25</v>
      </c>
      <c r="F30">
        <f t="shared" ca="1" si="5"/>
        <v>102.33321325379629</v>
      </c>
      <c r="G30">
        <f t="shared" ca="1" si="0"/>
        <v>0.329125090808008</v>
      </c>
      <c r="H30">
        <f t="shared" ca="1" si="1"/>
        <v>0.23865671904371383</v>
      </c>
      <c r="I30">
        <f t="shared" ca="1" si="2"/>
        <v>5.0885019062320751</v>
      </c>
      <c r="J30">
        <f t="shared" ca="1" si="6"/>
        <v>0.62896942997665672</v>
      </c>
      <c r="K30">
        <f t="shared" ca="1" si="7"/>
        <v>4.7149766590254529</v>
      </c>
      <c r="L30">
        <f t="shared" ca="1" si="3"/>
        <v>2.3332132537962877</v>
      </c>
    </row>
    <row r="31" spans="3:12">
      <c r="C31">
        <v>18</v>
      </c>
      <c r="D31">
        <f t="shared" ca="1" si="4"/>
        <v>-4.0009051578356991E-2</v>
      </c>
      <c r="E31">
        <v>0.25</v>
      </c>
      <c r="F31">
        <f t="shared" ca="1" si="5"/>
        <v>98.247080130137718</v>
      </c>
      <c r="G31">
        <f t="shared" ca="1" si="0"/>
        <v>-0.12545830539683142</v>
      </c>
      <c r="H31">
        <f t="shared" ca="1" si="1"/>
        <v>-0.2145453999541615</v>
      </c>
      <c r="I31">
        <f t="shared" ca="1" si="2"/>
        <v>2.818271991436383</v>
      </c>
      <c r="J31">
        <f t="shared" ca="1" si="6"/>
        <v>0.45008036582439659</v>
      </c>
      <c r="K31">
        <f t="shared" ca="1" si="7"/>
        <v>2.1401895633613606</v>
      </c>
      <c r="L31">
        <f t="shared" ca="1" si="3"/>
        <v>-1.7529198698622821</v>
      </c>
    </row>
    <row r="32" spans="3:12">
      <c r="C32">
        <v>19</v>
      </c>
      <c r="D32">
        <f t="shared" ca="1" si="4"/>
        <v>-1.352983286198409E-2</v>
      </c>
      <c r="E32">
        <v>0.25</v>
      </c>
      <c r="F32">
        <f t="shared" ca="1" si="5"/>
        <v>96.925610944110915</v>
      </c>
      <c r="G32">
        <f t="shared" ca="1" si="0"/>
        <v>-0.28422307760699178</v>
      </c>
      <c r="H32">
        <f t="shared" ca="1" si="1"/>
        <v>-0.37190713855110402</v>
      </c>
      <c r="I32">
        <f t="shared" ca="1" si="2"/>
        <v>2.2078703205438828</v>
      </c>
      <c r="J32">
        <f t="shared" ca="1" si="6"/>
        <v>0.38811971552899593</v>
      </c>
      <c r="K32">
        <f t="shared" ca="1" si="7"/>
        <v>1.5420825015423816</v>
      </c>
      <c r="L32">
        <f t="shared" ca="1" si="3"/>
        <v>-3.0743890558890854</v>
      </c>
    </row>
    <row r="33" spans="3:12">
      <c r="C33">
        <v>20</v>
      </c>
      <c r="D33">
        <f t="shared" ca="1" si="4"/>
        <v>1.2577534204197964E-2</v>
      </c>
      <c r="E33">
        <v>0.25</v>
      </c>
      <c r="F33">
        <f t="shared" ca="1" si="5"/>
        <v>98.152388639828359</v>
      </c>
      <c r="G33">
        <f t="shared" ca="1" si="0"/>
        <v>-0.14546715644396283</v>
      </c>
      <c r="H33">
        <f t="shared" ca="1" si="1"/>
        <v>-0.23172536573812175</v>
      </c>
      <c r="I33">
        <f t="shared" ca="1" si="2"/>
        <v>2.6596923032655511</v>
      </c>
      <c r="J33">
        <f t="shared" ca="1" si="6"/>
        <v>0.44217102262701946</v>
      </c>
      <c r="K33">
        <f t="shared" ca="1" si="7"/>
        <v>2.0153557713694212</v>
      </c>
      <c r="L33">
        <f t="shared" ca="1" si="3"/>
        <v>-1.8476113601716406</v>
      </c>
    </row>
    <row r="34" spans="3:12">
      <c r="C34">
        <v>21</v>
      </c>
      <c r="D34">
        <f t="shared" ca="1" si="4"/>
        <v>5.7220617156855764E-3</v>
      </c>
      <c r="E34">
        <v>0.25</v>
      </c>
      <c r="F34">
        <f t="shared" ca="1" si="5"/>
        <v>98.721812537281693</v>
      </c>
      <c r="G34">
        <f t="shared" ca="1" si="0"/>
        <v>-8.2143361343634216E-2</v>
      </c>
      <c r="H34">
        <f t="shared" ca="1" si="1"/>
        <v>-0.16695175006561766</v>
      </c>
      <c r="I34">
        <f t="shared" ca="1" si="2"/>
        <v>2.858686934519703</v>
      </c>
      <c r="J34">
        <f t="shared" ca="1" si="6"/>
        <v>0.46726635612214207</v>
      </c>
      <c r="K34">
        <f t="shared" ca="1" si="7"/>
        <v>2.2638538812254438</v>
      </c>
      <c r="L34">
        <f t="shared" ca="1" si="3"/>
        <v>-1.2781874627183072</v>
      </c>
    </row>
    <row r="35" spans="3:12">
      <c r="C35">
        <v>22</v>
      </c>
      <c r="D35">
        <f t="shared" ca="1" si="4"/>
        <v>1.5401801621619264E-2</v>
      </c>
      <c r="E35">
        <v>0.25</v>
      </c>
      <c r="F35">
        <f t="shared" ca="1" si="5"/>
        <v>100.25014137419468</v>
      </c>
      <c r="G35">
        <f t="shared" ca="1" si="0"/>
        <v>9.8312825150218622E-2</v>
      </c>
      <c r="H35">
        <f t="shared" ca="1" si="1"/>
        <v>1.4979476935934238E-2</v>
      </c>
      <c r="I35">
        <f t="shared" ca="1" si="2"/>
        <v>3.5654129390199927</v>
      </c>
      <c r="J35">
        <f t="shared" ca="1" si="6"/>
        <v>0.53915805273952677</v>
      </c>
      <c r="K35">
        <f t="shared" ca="1" si="7"/>
        <v>2.9745089985621647</v>
      </c>
      <c r="L35">
        <f t="shared" ca="1" si="3"/>
        <v>0.25014137419468341</v>
      </c>
    </row>
    <row r="36" spans="3:12">
      <c r="C36">
        <v>23</v>
      </c>
      <c r="D36">
        <f t="shared" ca="1" si="4"/>
        <v>-2.0902736550252026E-2</v>
      </c>
      <c r="E36">
        <v>0.25</v>
      </c>
      <c r="F36">
        <f t="shared" ca="1" si="5"/>
        <v>98.162595440350898</v>
      </c>
      <c r="G36">
        <f t="shared" ca="1" si="0"/>
        <v>-0.1595209158432534</v>
      </c>
      <c r="H36">
        <f t="shared" ca="1" si="1"/>
        <v>-0.24135263983576929</v>
      </c>
      <c r="I36">
        <f t="shared" ca="1" si="2"/>
        <v>2.4831846592289182</v>
      </c>
      <c r="J36">
        <f t="shared" ca="1" si="6"/>
        <v>0.4366292404255091</v>
      </c>
      <c r="K36">
        <f t="shared" ca="1" si="7"/>
        <v>1.8449379733510014</v>
      </c>
      <c r="L36">
        <f t="shared" ca="1" si="3"/>
        <v>-1.8374045596491015</v>
      </c>
    </row>
    <row r="37" spans="3:12">
      <c r="C37">
        <v>24</v>
      </c>
      <c r="D37">
        <f t="shared" ca="1" si="4"/>
        <v>-7.469905549716143E-3</v>
      </c>
      <c r="E37">
        <v>0.25</v>
      </c>
      <c r="F37">
        <f t="shared" ca="1" si="5"/>
        <v>97.43712080607429</v>
      </c>
      <c r="G37">
        <f t="shared" ca="1" si="0"/>
        <v>-0.25746835723430428</v>
      </c>
      <c r="H37">
        <f t="shared" ca="1" si="1"/>
        <v>-0.33777038198194953</v>
      </c>
      <c r="I37">
        <f t="shared" ca="1" si="2"/>
        <v>2.1187876903860428</v>
      </c>
      <c r="J37">
        <f t="shared" ca="1" si="6"/>
        <v>0.3984086196872989</v>
      </c>
      <c r="K37">
        <f t="shared" ca="1" si="7"/>
        <v>1.5249191896671661</v>
      </c>
      <c r="L37">
        <f t="shared" ca="1" si="3"/>
        <v>-2.5628791939257098</v>
      </c>
    </row>
    <row r="38" spans="3:12">
      <c r="C38">
        <v>25</v>
      </c>
      <c r="D38">
        <f t="shared" ca="1" si="4"/>
        <v>1.5537604487990873E-3</v>
      </c>
      <c r="E38">
        <v>0.25</v>
      </c>
      <c r="F38">
        <f t="shared" ca="1" si="5"/>
        <v>97.596247855453512</v>
      </c>
      <c r="G38">
        <f t="shared" ca="1" si="0"/>
        <v>-0.24442686027725233</v>
      </c>
      <c r="H38">
        <f t="shared" ca="1" si="1"/>
        <v>-0.32316947456935946</v>
      </c>
      <c r="I38">
        <f t="shared" ca="1" si="2"/>
        <v>2.1208638699681757</v>
      </c>
      <c r="J38">
        <f t="shared" ca="1" si="6"/>
        <v>0.40345012052222318</v>
      </c>
      <c r="K38">
        <f t="shared" ca="1" si="7"/>
        <v>1.5853567500183274</v>
      </c>
      <c r="L38">
        <f t="shared" ca="1" si="3"/>
        <v>-2.4037521445464876</v>
      </c>
    </row>
    <row r="39" spans="3:12">
      <c r="C39">
        <v>26</v>
      </c>
      <c r="D39">
        <f t="shared" ca="1" si="4"/>
        <v>-1.4498686634714214E-2</v>
      </c>
      <c r="E39">
        <v>0.25</v>
      </c>
      <c r="F39">
        <f t="shared" ca="1" si="5"/>
        <v>96.188976175030177</v>
      </c>
      <c r="G39">
        <f t="shared" ca="1" si="0"/>
        <v>-0.44035941116624355</v>
      </c>
      <c r="H39">
        <f t="shared" ca="1" si="1"/>
        <v>-0.51751110222055341</v>
      </c>
      <c r="I39">
        <f t="shared" ca="1" si="2"/>
        <v>1.544392934638374</v>
      </c>
      <c r="J39">
        <f t="shared" ca="1" si="6"/>
        <v>0.32983840863386815</v>
      </c>
      <c r="K39">
        <f t="shared" ca="1" si="7"/>
        <v>1.0145935065910763</v>
      </c>
      <c r="L39">
        <f t="shared" ca="1" si="3"/>
        <v>-3.8110238249698227</v>
      </c>
    </row>
    <row r="40" spans="3:12">
      <c r="C40">
        <v>27</v>
      </c>
      <c r="D40">
        <f t="shared" ca="1" si="4"/>
        <v>-8.153309598738865E-3</v>
      </c>
      <c r="E40">
        <v>0.25</v>
      </c>
      <c r="F40">
        <f t="shared" ca="1" si="5"/>
        <v>95.412351718017618</v>
      </c>
      <c r="G40">
        <f t="shared" ca="1" si="0"/>
        <v>-0.55985824877639656</v>
      </c>
      <c r="H40">
        <f t="shared" ca="1" si="1"/>
        <v>-0.63538551245994201</v>
      </c>
      <c r="I40">
        <f t="shared" ca="1" si="2"/>
        <v>1.2475744196776581</v>
      </c>
      <c r="J40">
        <f t="shared" ca="1" si="6"/>
        <v>0.28778806442553539</v>
      </c>
      <c r="K40">
        <f t="shared" ca="1" si="7"/>
        <v>0.75599535665578443</v>
      </c>
      <c r="L40">
        <f t="shared" ca="1" si="3"/>
        <v>-4.5876482819823821</v>
      </c>
    </row>
    <row r="41" spans="3:12">
      <c r="C41">
        <v>28</v>
      </c>
      <c r="D41">
        <f t="shared" ca="1" si="4"/>
        <v>1.6283758932020349E-2</v>
      </c>
      <c r="E41">
        <v>0.25</v>
      </c>
      <c r="F41">
        <f t="shared" ca="1" si="5"/>
        <v>96.97359586139747</v>
      </c>
      <c r="G41">
        <f t="shared" ca="1" si="0"/>
        <v>-0.35546591126346738</v>
      </c>
      <c r="H41">
        <f t="shared" ca="1" si="1"/>
        <v>-0.42933303308710374</v>
      </c>
      <c r="I41">
        <f t="shared" ca="1" si="2"/>
        <v>1.6933277222283891</v>
      </c>
      <c r="J41">
        <f t="shared" ca="1" si="6"/>
        <v>0.36112028921464279</v>
      </c>
      <c r="K41">
        <f t="shared" ca="1" si="7"/>
        <v>1.2031834534161057</v>
      </c>
      <c r="L41">
        <f t="shared" ca="1" si="3"/>
        <v>-3.0264041386025298</v>
      </c>
    </row>
    <row r="42" spans="3:12">
      <c r="C42">
        <v>29</v>
      </c>
      <c r="D42">
        <f t="shared" ca="1" si="4"/>
        <v>-6.7094991141400315E-3</v>
      </c>
      <c r="E42">
        <v>0.25</v>
      </c>
      <c r="F42">
        <f t="shared" ca="1" si="5"/>
        <v>96.330647923002317</v>
      </c>
      <c r="G42">
        <f t="shared" ca="1" si="0"/>
        <v>-0.45882469177039786</v>
      </c>
      <c r="H42">
        <f t="shared" ca="1" si="1"/>
        <v>-0.53099349260214279</v>
      </c>
      <c r="I42">
        <f t="shared" ca="1" si="2"/>
        <v>1.4105546489551415</v>
      </c>
      <c r="J42">
        <f t="shared" ca="1" si="6"/>
        <v>0.32318003090949243</v>
      </c>
      <c r="K42">
        <f t="shared" ca="1" si="7"/>
        <v>0.96831799593157797</v>
      </c>
      <c r="L42">
        <f t="shared" ca="1" si="3"/>
        <v>-3.6693520769976828</v>
      </c>
    </row>
    <row r="43" spans="3:12">
      <c r="C43">
        <v>30</v>
      </c>
      <c r="D43">
        <f t="shared" ca="1" si="4"/>
        <v>-1.7530183947534687E-2</v>
      </c>
      <c r="E43">
        <v>0.25</v>
      </c>
      <c r="F43">
        <f t="shared" ca="1" si="5"/>
        <v>94.649599234644583</v>
      </c>
      <c r="G43">
        <f t="shared" ca="1" si="0"/>
        <v>-0.72300743431409542</v>
      </c>
      <c r="H43">
        <f t="shared" ca="1" si="1"/>
        <v>-0.79343697314884987</v>
      </c>
      <c r="I43">
        <f t="shared" ca="1" si="2"/>
        <v>0.8850299473576051</v>
      </c>
      <c r="J43">
        <f t="shared" ca="1" si="6"/>
        <v>0.23483765839287041</v>
      </c>
      <c r="K43">
        <f t="shared" ca="1" si="7"/>
        <v>0.42264257959902096</v>
      </c>
      <c r="L43">
        <f t="shared" ca="1" si="3"/>
        <v>-5.3504007653554169</v>
      </c>
    </row>
    <row r="44" spans="3:12">
      <c r="C44">
        <v>31</v>
      </c>
      <c r="D44">
        <f t="shared" ca="1" si="4"/>
        <v>7.2527553919397207E-3</v>
      </c>
      <c r="E44">
        <v>0.25</v>
      </c>
      <c r="F44">
        <f t="shared" ca="1" si="5"/>
        <v>95.343581498793725</v>
      </c>
      <c r="G44">
        <f t="shared" ca="1" si="0"/>
        <v>-0.63833200860030592</v>
      </c>
      <c r="H44">
        <f t="shared" ca="1" si="1"/>
        <v>-0.7069782325857541</v>
      </c>
      <c r="I44">
        <f t="shared" ca="1" si="2"/>
        <v>1.0017571909753791</v>
      </c>
      <c r="J44">
        <f t="shared" ca="1" si="6"/>
        <v>0.26162879000885386</v>
      </c>
      <c r="K44">
        <f t="shared" ca="1" si="7"/>
        <v>0.58388515321138712</v>
      </c>
      <c r="L44">
        <f t="shared" ca="1" si="3"/>
        <v>-4.6564185012062751</v>
      </c>
    </row>
    <row r="45" spans="3:12">
      <c r="C45">
        <v>32</v>
      </c>
      <c r="D45">
        <f t="shared" ca="1" si="4"/>
        <v>-2.5185993529965152E-2</v>
      </c>
      <c r="E45">
        <v>0.25</v>
      </c>
      <c r="F45">
        <f t="shared" ca="1" si="5"/>
        <v>92.949825622954009</v>
      </c>
      <c r="G45">
        <f t="shared" ref="G45:G76" ca="1" si="8">(LN(F45/strike)+(rate+0.5*E45*E45)*(Texp-C45*dt))/E45/SQRT(Texp-C45*dt)</f>
        <v>-1.0394266186156988</v>
      </c>
      <c r="H45">
        <f t="shared" ref="H45:H76" ca="1" si="9">G45-E45*SQRT(Texp-C45*dt)</f>
        <v>-1.1062419476536109</v>
      </c>
      <c r="I45">
        <f t="shared" ref="I45:I76" ca="1" si="10">F45*NORMSDIST(G45)-strike*EXP(-rate*(Texp-C45*dt))*NORMSDIST(H45)</f>
        <v>0.46578802392494545</v>
      </c>
      <c r="J45">
        <f t="shared" ca="1" si="6"/>
        <v>0.14930318482285498</v>
      </c>
      <c r="K45">
        <f t="shared" ca="1" si="7"/>
        <v>-4.4323769004879665E-2</v>
      </c>
      <c r="L45">
        <f t="shared" ref="L45:L63" ca="1" si="11">F45-strike</f>
        <v>-7.050174377045991</v>
      </c>
    </row>
    <row r="46" spans="3:12">
      <c r="C46">
        <v>33</v>
      </c>
      <c r="D46">
        <f t="shared" ca="1" si="4"/>
        <v>-4.6507503859140174E-2</v>
      </c>
      <c r="E46">
        <v>0.25</v>
      </c>
      <c r="F46">
        <f t="shared" ref="F46:F63" ca="1" si="12">F45*(1+rate*dt+D46)</f>
        <v>88.634338219375607</v>
      </c>
      <c r="G46">
        <f t="shared" ca="1" si="8"/>
        <v>-1.8048419707032461</v>
      </c>
      <c r="H46">
        <f t="shared" ca="1" si="9"/>
        <v>-1.8697748000072936</v>
      </c>
      <c r="I46">
        <f t="shared" ca="1" si="10"/>
        <v>7.9316950448184098E-2</v>
      </c>
      <c r="J46">
        <f t="shared" ca="1" si="6"/>
        <v>3.5549707279380671E-2</v>
      </c>
      <c r="K46">
        <f t="shared" ref="K46:K63" ca="1" si="13">J45*F46+EXP(rate*dt)*(K45-J45*F45)</f>
        <v>-0.68974474918707251</v>
      </c>
      <c r="L46">
        <f t="shared" ca="1" si="11"/>
        <v>-11.365661780624393</v>
      </c>
    </row>
    <row r="47" spans="3:12">
      <c r="C47">
        <v>34</v>
      </c>
      <c r="D47">
        <f t="shared" ca="1" si="4"/>
        <v>1.9434157926488702E-2</v>
      </c>
      <c r="E47">
        <v>0.25</v>
      </c>
      <c r="F47">
        <f t="shared" ca="1" si="12"/>
        <v>90.363906417328025</v>
      </c>
      <c r="G47">
        <f t="shared" ca="1" si="8"/>
        <v>-1.5568330308429397</v>
      </c>
      <c r="H47">
        <f t="shared" ca="1" si="9"/>
        <v>-1.6198271293634574</v>
      </c>
      <c r="I47">
        <f t="shared" ca="1" si="10"/>
        <v>0.14290991856983215</v>
      </c>
      <c r="J47">
        <f t="shared" ca="1" si="6"/>
        <v>5.9755066363780918E-2</v>
      </c>
      <c r="K47">
        <f t="shared" ca="1" si="13"/>
        <v>-0.62856393316818071</v>
      </c>
      <c r="L47">
        <f t="shared" ca="1" si="11"/>
        <v>-9.6360935826719754</v>
      </c>
    </row>
    <row r="48" spans="3:12">
      <c r="C48">
        <v>35</v>
      </c>
      <c r="D48">
        <f t="shared" ca="1" si="4"/>
        <v>-1.4091302073117241E-2</v>
      </c>
      <c r="E48">
        <v>0.25</v>
      </c>
      <c r="F48">
        <f t="shared" ca="1" si="12"/>
        <v>89.097733054099109</v>
      </c>
      <c r="G48">
        <f t="shared" ca="1" si="8"/>
        <v>-1.8425765166988759</v>
      </c>
      <c r="H48">
        <f t="shared" ca="1" si="9"/>
        <v>-1.9035702915894073</v>
      </c>
      <c r="I48">
        <f t="shared" ca="1" si="10"/>
        <v>6.8169203491555752E-2</v>
      </c>
      <c r="J48">
        <f t="shared" ca="1" si="6"/>
        <v>3.2695432603692343E-2</v>
      </c>
      <c r="K48">
        <f t="shared" ca="1" si="13"/>
        <v>-0.70470265924464481</v>
      </c>
      <c r="L48">
        <f t="shared" ca="1" si="11"/>
        <v>-10.902266945900891</v>
      </c>
    </row>
    <row r="49" spans="3:12">
      <c r="C49">
        <v>36</v>
      </c>
      <c r="D49">
        <f t="shared" ca="1" si="4"/>
        <v>-1.0739742632244148E-2</v>
      </c>
      <c r="E49">
        <v>0.25</v>
      </c>
      <c r="F49">
        <f t="shared" ca="1" si="12"/>
        <v>88.147917580636772</v>
      </c>
      <c r="G49">
        <f t="shared" ca="1" si="8"/>
        <v>-2.0925829478467062</v>
      </c>
      <c r="H49">
        <f t="shared" ca="1" si="9"/>
        <v>-2.1515085339904259</v>
      </c>
      <c r="I49">
        <f t="shared" ca="1" si="10"/>
        <v>3.3634030174467533E-2</v>
      </c>
      <c r="J49">
        <f t="shared" ca="1" si="6"/>
        <v>1.8193200041656921E-2</v>
      </c>
      <c r="K49">
        <f t="shared" ca="1" si="13"/>
        <v>-0.73604442475368526</v>
      </c>
      <c r="L49">
        <f t="shared" ca="1" si="11"/>
        <v>-11.852082419363228</v>
      </c>
    </row>
    <row r="50" spans="3:12">
      <c r="C50">
        <v>37</v>
      </c>
      <c r="D50">
        <f t="shared" ca="1" si="4"/>
        <v>-5.3627704371474738E-3</v>
      </c>
      <c r="E50">
        <v>0.25</v>
      </c>
      <c r="F50">
        <f t="shared" ca="1" si="12"/>
        <v>87.682196400613876</v>
      </c>
      <c r="G50">
        <f t="shared" ca="1" si="8"/>
        <v>-2.2684511975093251</v>
      </c>
      <c r="H50">
        <f t="shared" ca="1" si="9"/>
        <v>-2.3252333146710256</v>
      </c>
      <c r="I50">
        <f t="shared" ca="1" si="10"/>
        <v>1.963289698619719E-2</v>
      </c>
      <c r="J50">
        <f t="shared" ca="1" si="6"/>
        <v>1.1650860154151177E-2</v>
      </c>
      <c r="K50">
        <f t="shared" ca="1" si="13"/>
        <v>-0.74470308413688469</v>
      </c>
      <c r="L50">
        <f t="shared" ca="1" si="11"/>
        <v>-12.317803599386124</v>
      </c>
    </row>
    <row r="51" spans="3:12">
      <c r="C51">
        <v>38</v>
      </c>
      <c r="D51">
        <f t="shared" ca="1" si="4"/>
        <v>2.7942574150204576E-2</v>
      </c>
      <c r="E51">
        <v>0.25</v>
      </c>
      <c r="F51">
        <f t="shared" ca="1" si="12"/>
        <v>90.13922157966708</v>
      </c>
      <c r="G51">
        <f t="shared" ca="1" si="8"/>
        <v>-1.8582213194580994</v>
      </c>
      <c r="H51">
        <f t="shared" ca="1" si="9"/>
        <v>-1.9127758147481231</v>
      </c>
      <c r="I51">
        <f t="shared" ca="1" si="10"/>
        <v>5.9403527284367375E-2</v>
      </c>
      <c r="J51">
        <f t="shared" ca="1" si="6"/>
        <v>3.1568795840909325E-2</v>
      </c>
      <c r="K51">
        <f t="shared" ca="1" si="13"/>
        <v>-0.71621681358563305</v>
      </c>
      <c r="L51">
        <f t="shared" ca="1" si="11"/>
        <v>-9.8607784203329203</v>
      </c>
    </row>
    <row r="52" spans="3:12">
      <c r="C52">
        <v>39</v>
      </c>
      <c r="D52">
        <f t="shared" ca="1" si="4"/>
        <v>1.680266943335585E-2</v>
      </c>
      <c r="E52">
        <v>0.25</v>
      </c>
      <c r="F52">
        <f t="shared" ca="1" si="12"/>
        <v>91.660955029324825</v>
      </c>
      <c r="G52">
        <f t="shared" ca="1" si="8"/>
        <v>-1.6242276038148242</v>
      </c>
      <c r="H52">
        <f t="shared" ca="1" si="9"/>
        <v>-1.6764595584339397</v>
      </c>
      <c r="I52">
        <f t="shared" ca="1" si="10"/>
        <v>0.10304277442543253</v>
      </c>
      <c r="J52">
        <f t="shared" ca="1" si="6"/>
        <v>5.2163620823258094E-2</v>
      </c>
      <c r="K52">
        <f t="shared" ca="1" si="13"/>
        <v>-0.6684602150241874</v>
      </c>
      <c r="L52">
        <f t="shared" ca="1" si="11"/>
        <v>-8.3390449706751753</v>
      </c>
    </row>
    <row r="53" spans="3:12">
      <c r="C53">
        <v>40</v>
      </c>
      <c r="D53">
        <f t="shared" ca="1" si="4"/>
        <v>1.1744252674024923E-2</v>
      </c>
      <c r="E53">
        <v>0.25</v>
      </c>
      <c r="F53">
        <f t="shared" ca="1" si="12"/>
        <v>92.74471912450224</v>
      </c>
      <c r="G53">
        <f t="shared" ca="1" si="8"/>
        <v>-1.4715642522663328</v>
      </c>
      <c r="H53">
        <f t="shared" ca="1" si="9"/>
        <v>-1.5213654692225222</v>
      </c>
      <c r="I53">
        <f t="shared" ca="1" si="10"/>
        <v>0.14160576734616992</v>
      </c>
      <c r="J53">
        <f t="shared" ca="1" si="6"/>
        <v>7.0569292425684882E-2</v>
      </c>
      <c r="K53">
        <f t="shared" ca="1" si="13"/>
        <v>-0.61235969885912489</v>
      </c>
      <c r="L53">
        <f t="shared" ca="1" si="11"/>
        <v>-7.2552808754977605</v>
      </c>
    </row>
    <row r="54" spans="3:12">
      <c r="C54">
        <v>41</v>
      </c>
      <c r="D54">
        <f t="shared" ca="1" si="4"/>
        <v>-3.14522392635323E-2</v>
      </c>
      <c r="E54">
        <v>0.25</v>
      </c>
      <c r="F54">
        <f t="shared" ca="1" si="12"/>
        <v>89.835050720163309</v>
      </c>
      <c r="G54">
        <f t="shared" ca="1" si="8"/>
        <v>-2.2301471555768146</v>
      </c>
      <c r="H54">
        <f t="shared" ca="1" si="9"/>
        <v>-2.2773927409504937</v>
      </c>
      <c r="I54">
        <f t="shared" ca="1" si="10"/>
        <v>1.8746183008034656E-2</v>
      </c>
      <c r="J54">
        <f t="shared" ca="1" si="6"/>
        <v>1.2868837569463221E-2</v>
      </c>
      <c r="K54">
        <f t="shared" ca="1" si="13"/>
        <v>-0.8182610006903932</v>
      </c>
      <c r="L54">
        <f t="shared" ca="1" si="11"/>
        <v>-10.164949279836691</v>
      </c>
    </row>
    <row r="55" spans="3:12">
      <c r="C55">
        <v>42</v>
      </c>
      <c r="D55">
        <f t="shared" ca="1" si="4"/>
        <v>2.8318475051707835E-2</v>
      </c>
      <c r="E55">
        <v>0.25</v>
      </c>
      <c r="F55">
        <f t="shared" ca="1" si="12"/>
        <v>92.386172128681338</v>
      </c>
      <c r="G55">
        <f t="shared" ca="1" si="8"/>
        <v>-1.7413487035851314</v>
      </c>
      <c r="H55">
        <f t="shared" ca="1" si="9"/>
        <v>-1.7858922717435728</v>
      </c>
      <c r="I55">
        <f t="shared" ca="1" si="10"/>
        <v>6.6911004017160103E-2</v>
      </c>
      <c r="J55">
        <f t="shared" ca="1" si="6"/>
        <v>4.0811236970846654E-2</v>
      </c>
      <c r="K55">
        <f t="shared" ca="1" si="13"/>
        <v>-0.7855877330312655</v>
      </c>
      <c r="L55">
        <f t="shared" ca="1" si="11"/>
        <v>-7.6138278713186622</v>
      </c>
    </row>
    <row r="56" spans="3:12">
      <c r="C56">
        <v>43</v>
      </c>
      <c r="D56">
        <f t="shared" ca="1" si="4"/>
        <v>-2.2795712269678525E-2</v>
      </c>
      <c r="E56">
        <v>0.25</v>
      </c>
      <c r="F56">
        <f t="shared" ca="1" si="12"/>
        <v>90.287495767022165</v>
      </c>
      <c r="G56">
        <f t="shared" ca="1" si="8"/>
        <v>-2.4179405852907645</v>
      </c>
      <c r="H56">
        <f t="shared" ca="1" si="9"/>
        <v>-2.4596072817193253</v>
      </c>
      <c r="I56">
        <f t="shared" ca="1" si="10"/>
        <v>9.5724903062736066E-3</v>
      </c>
      <c r="J56">
        <f t="shared" ca="1" si="6"/>
        <v>7.8043126008098263E-3</v>
      </c>
      <c r="K56">
        <f t="shared" ca="1" si="13"/>
        <v>-0.87159891155001246</v>
      </c>
      <c r="L56">
        <f t="shared" ca="1" si="11"/>
        <v>-9.7125042329778353</v>
      </c>
    </row>
    <row r="57" spans="3:12">
      <c r="C57">
        <v>44</v>
      </c>
      <c r="D57">
        <f t="shared" ca="1" si="4"/>
        <v>-6.0360852389769785E-4</v>
      </c>
      <c r="E57">
        <v>0.25</v>
      </c>
      <c r="F57">
        <f t="shared" ca="1" si="12"/>
        <v>90.240163139243037</v>
      </c>
      <c r="G57">
        <f t="shared" ca="1" si="8"/>
        <v>-2.6305395374992346</v>
      </c>
      <c r="H57">
        <f t="shared" ca="1" si="9"/>
        <v>-2.6691154071362755</v>
      </c>
      <c r="I57">
        <f t="shared" ca="1" si="10"/>
        <v>4.5706886666518343E-3</v>
      </c>
      <c r="J57">
        <f t="shared" ca="1" si="6"/>
        <v>4.2624726425930515E-3</v>
      </c>
      <c r="K57">
        <f t="shared" ca="1" si="13"/>
        <v>-0.87209341281650998</v>
      </c>
      <c r="L57">
        <f t="shared" ca="1" si="11"/>
        <v>-9.7598368607569626</v>
      </c>
    </row>
    <row r="58" spans="3:12">
      <c r="C58">
        <v>45</v>
      </c>
      <c r="D58">
        <f t="shared" ca="1" si="4"/>
        <v>-5.3621098807851214E-3</v>
      </c>
      <c r="E58">
        <v>0.25</v>
      </c>
      <c r="F58">
        <f t="shared" ca="1" si="12"/>
        <v>89.763447386539909</v>
      </c>
      <c r="G58">
        <f t="shared" ca="1" si="8"/>
        <v>-3.0377989878610023</v>
      </c>
      <c r="H58">
        <f t="shared" ca="1" si="9"/>
        <v>-3.0730137836894333</v>
      </c>
      <c r="I58">
        <f t="shared" ca="1" si="10"/>
        <v>1.046608035994892E-3</v>
      </c>
      <c r="J58">
        <f t="shared" ca="1" si="6"/>
        <v>1.1915643147339949E-3</v>
      </c>
      <c r="K58">
        <f t="shared" ca="1" si="13"/>
        <v>-0.87422514587001765</v>
      </c>
      <c r="L58">
        <f t="shared" ca="1" si="11"/>
        <v>-10.236552613460091</v>
      </c>
    </row>
    <row r="59" spans="3:12">
      <c r="C59">
        <v>46</v>
      </c>
      <c r="D59">
        <f t="shared" ca="1" si="4"/>
        <v>-6.4154596522431415E-3</v>
      </c>
      <c r="E59">
        <v>0.25</v>
      </c>
      <c r="F59">
        <f t="shared" ca="1" si="12"/>
        <v>89.194697694711238</v>
      </c>
      <c r="G59">
        <f t="shared" ca="1" si="8"/>
        <v>-3.604623073705556</v>
      </c>
      <c r="H59">
        <f t="shared" ca="1" si="9"/>
        <v>-3.6361201524942661</v>
      </c>
      <c r="I59">
        <f t="shared" ca="1" si="10"/>
        <v>1.0704051774371691E-4</v>
      </c>
      <c r="J59">
        <f t="shared" ca="1" si="6"/>
        <v>1.5630314284753588E-4</v>
      </c>
      <c r="K59">
        <f t="shared" ca="1" si="13"/>
        <v>-0.87498072254836023</v>
      </c>
      <c r="L59">
        <f t="shared" ca="1" si="11"/>
        <v>-10.805302305288762</v>
      </c>
    </row>
    <row r="60" spans="3:12">
      <c r="C60">
        <v>47</v>
      </c>
      <c r="D60">
        <f t="shared" ca="1" si="4"/>
        <v>8.646666060417885E-3</v>
      </c>
      <c r="E60">
        <v>0.25</v>
      </c>
      <c r="F60">
        <f t="shared" ca="1" si="12"/>
        <v>89.973013404298811</v>
      </c>
      <c r="G60">
        <f t="shared" ca="1" si="8"/>
        <v>-3.8512008491019931</v>
      </c>
      <c r="H60">
        <f t="shared" ca="1" si="9"/>
        <v>-3.8784781308435146</v>
      </c>
      <c r="I60">
        <f t="shared" ca="1" si="10"/>
        <v>3.3368671868225751E-5</v>
      </c>
      <c r="J60">
        <f t="shared" ca="1" si="6"/>
        <v>5.877002417031818E-5</v>
      </c>
      <c r="K60">
        <f t="shared" ca="1" si="13"/>
        <v>-0.87492962153220055</v>
      </c>
      <c r="L60">
        <f t="shared" ca="1" si="11"/>
        <v>-10.026986595701189</v>
      </c>
    </row>
    <row r="61" spans="3:12">
      <c r="C61">
        <v>48</v>
      </c>
      <c r="D61">
        <f t="shared" ca="1" si="4"/>
        <v>1.6584557018507545E-3</v>
      </c>
      <c r="E61">
        <v>0.25</v>
      </c>
      <c r="F61">
        <f t="shared" ca="1" si="12"/>
        <v>90.12937037674142</v>
      </c>
      <c r="G61">
        <f t="shared" ca="1" si="8"/>
        <v>-4.6479059171791741</v>
      </c>
      <c r="H61">
        <f t="shared" ca="1" si="9"/>
        <v>-4.6701777430178986</v>
      </c>
      <c r="I61">
        <f t="shared" ca="1" si="10"/>
        <v>6.6598244183123769E-7</v>
      </c>
      <c r="J61">
        <f t="shared" ca="1" si="6"/>
        <v>1.6766089439013143E-6</v>
      </c>
      <c r="K61">
        <f t="shared" ca="1" si="13"/>
        <v>-0.87499029372025316</v>
      </c>
      <c r="L61">
        <f t="shared" ca="1" si="11"/>
        <v>-9.87062962325858</v>
      </c>
    </row>
    <row r="62" spans="3:12">
      <c r="C62">
        <v>49</v>
      </c>
      <c r="D62">
        <f t="shared" ca="1" si="4"/>
        <v>-1.0813145774899903E-2</v>
      </c>
      <c r="E62">
        <v>0.25</v>
      </c>
      <c r="F62">
        <f t="shared" ca="1" si="12"/>
        <v>89.161941480890846</v>
      </c>
      <c r="G62">
        <f t="shared" ca="1" si="8"/>
        <v>-7.2712837125029086</v>
      </c>
      <c r="H62">
        <f t="shared" ca="1" si="9"/>
        <v>-7.2870323109540278</v>
      </c>
      <c r="I62">
        <f t="shared" ca="1" si="10"/>
        <v>3.312205530990473E-14</v>
      </c>
      <c r="J62">
        <f t="shared" ca="1" si="6"/>
        <v>1.7804358461886176E-13</v>
      </c>
      <c r="K62">
        <f t="shared" ca="1" si="13"/>
        <v>-0.87506137414354013</v>
      </c>
      <c r="L62">
        <f t="shared" ca="1" si="11"/>
        <v>-10.838058519109154</v>
      </c>
    </row>
    <row r="63" spans="3:12">
      <c r="C63">
        <v>50</v>
      </c>
      <c r="D63">
        <f t="shared" ca="1" si="4"/>
        <v>-6.038059589916692E-3</v>
      </c>
      <c r="E63">
        <v>0.25</v>
      </c>
      <c r="F63">
        <f t="shared" ca="1" si="12"/>
        <v>88.630652709638539</v>
      </c>
      <c r="G63">
        <f t="shared" ca="1" si="8"/>
        <v>-2423.4845350603168</v>
      </c>
      <c r="H63">
        <f t="shared" ca="1" si="9"/>
        <v>-2423.4845848615091</v>
      </c>
      <c r="I63">
        <f t="shared" ca="1" si="10"/>
        <v>0</v>
      </c>
      <c r="J63">
        <f t="shared" ca="1" si="6"/>
        <v>0</v>
      </c>
      <c r="K63">
        <f t="shared" ca="1" si="13"/>
        <v>-0.87513082621504223</v>
      </c>
      <c r="L63">
        <f t="shared" ca="1" si="11"/>
        <v>-11.369347290361461</v>
      </c>
    </row>
  </sheetData>
  <sheetCalcPr fullCalcOnLoad="1"/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C3:N19"/>
  <sheetViews>
    <sheetView topLeftCell="B1" workbookViewId="0">
      <selection activeCell="C18" sqref="C18"/>
    </sheetView>
  </sheetViews>
  <sheetFormatPr baseColWidth="10" defaultRowHeight="13"/>
  <cols>
    <col min="14" max="14" width="8.5703125" customWidth="1"/>
  </cols>
  <sheetData>
    <row r="3" spans="3:14">
      <c r="C3" t="s">
        <v>16</v>
      </c>
    </row>
    <row r="5" spans="3:14">
      <c r="E5" t="s">
        <v>18</v>
      </c>
      <c r="F5">
        <v>86</v>
      </c>
    </row>
    <row r="10" spans="3:14">
      <c r="C10" t="s">
        <v>14</v>
      </c>
      <c r="D10" t="s">
        <v>22</v>
      </c>
      <c r="E10" t="s">
        <v>13</v>
      </c>
      <c r="F10" t="s">
        <v>1</v>
      </c>
      <c r="G10" t="s">
        <v>17</v>
      </c>
      <c r="H10" t="s">
        <v>6</v>
      </c>
      <c r="I10" t="s">
        <v>8</v>
      </c>
      <c r="J10" t="s">
        <v>23</v>
      </c>
      <c r="K10" t="s">
        <v>24</v>
      </c>
      <c r="L10" t="s">
        <v>25</v>
      </c>
      <c r="M10" t="s">
        <v>26</v>
      </c>
      <c r="N10" t="s">
        <v>19</v>
      </c>
    </row>
    <row r="11" spans="3:14">
      <c r="C11" t="s">
        <v>27</v>
      </c>
      <c r="D11" t="s">
        <v>29</v>
      </c>
      <c r="E11">
        <v>88</v>
      </c>
      <c r="F11" s="2">
        <v>0.1668</v>
      </c>
      <c r="G11">
        <f>45/252</f>
        <v>0.17857142857142858</v>
      </c>
      <c r="H11">
        <f>(LN(spot/E11)+(rate+0.5*F11*F11)*G11)/F11/SQRT(G11)</f>
        <v>-0.24024619857093202</v>
      </c>
      <c r="I11">
        <f>H11-F11*SQRT(G11)</f>
        <v>-0.3107320634152903</v>
      </c>
      <c r="J11">
        <f>IF(D11="C",spot*NORMSDIST(H11)-E11*EXP(-rate*G11)*NORMSDIST(I11),IF(D11="P",E11*EXP(-rate*G11)*NORMSDIST(-I11)-spot*NORMSDIST(-H11),0))</f>
        <v>1.6903929488463092</v>
      </c>
      <c r="K11">
        <f>IF(D11="C",NORMSDIST(H11),IF(D11="P",-NORMSDIST(-H11),0))</f>
        <v>0.40506970046578628</v>
      </c>
      <c r="L11">
        <f>EXP(-H11*H11/2)/(SQRT(2*PI()*G11)*spot*F11)</f>
        <v>6.3940529160448595E-2</v>
      </c>
      <c r="M11">
        <f>spot*EXP(-H11*H11/2)*SQRT(G11/2/PI())</f>
        <v>14.085788005762334</v>
      </c>
      <c r="N11">
        <f>IF(C11="B",1,IF(C11="S",-1,0))</f>
        <v>1</v>
      </c>
    </row>
    <row r="12" spans="3:14">
      <c r="C12" t="s">
        <v>28</v>
      </c>
      <c r="D12" t="s">
        <v>20</v>
      </c>
      <c r="E12">
        <v>91</v>
      </c>
      <c r="F12" s="2">
        <v>0.1527</v>
      </c>
      <c r="G12">
        <f>G11</f>
        <v>0.17857142857142858</v>
      </c>
      <c r="H12">
        <f t="shared" ref="H12:H13" si="0">(LN(spot/E12)+(rate+0.5*F12*F12)*G12)/F12/SQRT(G12)</f>
        <v>-0.78817340271479264</v>
      </c>
      <c r="I12">
        <f t="shared" ref="I12:I13" si="1">H12-F12*SQRT(G12)</f>
        <v>-0.85270093006331482</v>
      </c>
      <c r="J12">
        <f t="shared" ref="J12:J13" si="2">IF(D12="C",spot*NORMSDIST(H12)-E12*EXP(-rate*G12)*NORMSDIST(I12),IF(D12="P",E12*EXP(-rate*G12)*NORMSDIST(-I12)-spot*NORMSDIST(-H12),0))</f>
        <v>0.66043421359796284</v>
      </c>
      <c r="K12">
        <f t="shared" ref="K12:K13" si="3">IF(D12="C",NORMSDIST(H12),IF(D12="P",-NORMSDIST(-H12),0))</f>
        <v>0.21529764219485609</v>
      </c>
      <c r="L12">
        <f t="shared" ref="L12:L13" si="4">EXP(-H12*H12/2)/(SQRT(2*PI()*G12)*spot*F12)</f>
        <v>5.269518887990926E-2</v>
      </c>
      <c r="M12">
        <f t="shared" ref="M12:M13" si="5">spot*EXP(-H12*H12/2)*SQRT(G12/2/PI())</f>
        <v>10.627200590920005</v>
      </c>
      <c r="N12">
        <f t="shared" ref="N12:N13" si="6">IF(C12="B",1,IF(C12="S",-1,0))</f>
        <v>-1</v>
      </c>
    </row>
    <row r="13" spans="3:14">
      <c r="C13" t="s">
        <v>15</v>
      </c>
      <c r="D13" t="s">
        <v>21</v>
      </c>
      <c r="E13">
        <v>82</v>
      </c>
      <c r="F13" s="2">
        <v>0.20349999999999999</v>
      </c>
      <c r="G13">
        <f>25/252</f>
        <v>9.9206349206349201E-2</v>
      </c>
      <c r="H13">
        <f t="shared" si="0"/>
        <v>0.80607170469131961</v>
      </c>
      <c r="I13">
        <f t="shared" si="1"/>
        <v>0.74197522947683814</v>
      </c>
      <c r="J13">
        <f t="shared" si="2"/>
        <v>0.67630203945207512</v>
      </c>
      <c r="K13">
        <f t="shared" si="3"/>
        <v>-0.21010075274403242</v>
      </c>
      <c r="L13">
        <f t="shared" si="4"/>
        <v>5.2298074732388046E-2</v>
      </c>
      <c r="M13">
        <f t="shared" si="5"/>
        <v>7.8088392962967248</v>
      </c>
      <c r="N13">
        <f t="shared" si="6"/>
        <v>-1</v>
      </c>
    </row>
    <row r="16" spans="3:14">
      <c r="C16" t="s">
        <v>30</v>
      </c>
      <c r="D16">
        <f>J11*N11+J12*N12+J13*N13</f>
        <v>0.35365669579627124</v>
      </c>
    </row>
    <row r="17" spans="3:4">
      <c r="C17" t="s">
        <v>33</v>
      </c>
      <c r="D17">
        <f>K11*N11+K12*N12+K13*N13</f>
        <v>0.39987281101496264</v>
      </c>
    </row>
    <row r="18" spans="3:4">
      <c r="C18" t="s">
        <v>31</v>
      </c>
      <c r="D18">
        <f>L11*N11+L12*N12+L13*N13</f>
        <v>-4.1052734451848712E-2</v>
      </c>
    </row>
    <row r="19" spans="3:4">
      <c r="C19" t="s">
        <v>32</v>
      </c>
      <c r="D19">
        <f>M11*N11+M12*N12+M13*N13</f>
        <v>-4.3502518814543958</v>
      </c>
    </row>
  </sheetData>
  <sheetCalcPr fullCalcOnLoad="1"/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Dynamic Hedging</vt:lpstr>
      <vt:lpstr>Portfolio Analysis</vt:lpstr>
    </vt:vector>
  </TitlesOfParts>
  <Company>University of Utah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Jingyi Zhu</dc:creator>
  <cp:lastModifiedBy>Jingyi Zhu</cp:lastModifiedBy>
  <dcterms:created xsi:type="dcterms:W3CDTF">2010-09-30T06:50:19Z</dcterms:created>
  <dcterms:modified xsi:type="dcterms:W3CDTF">2012-10-04T17:05:23Z</dcterms:modified>
</cp:coreProperties>
</file>